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s0967\Desktop\"/>
    </mc:Choice>
  </mc:AlternateContent>
  <xr:revisionPtr revIDLastSave="0" documentId="8_{9270D901-7CDD-4AE0-93B7-1128EA04199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Kostenrechnung Diesel" sheetId="1" r:id="rId1"/>
    <sheet name="Kostenrechnung Elektro" sheetId="7" r:id="rId2"/>
    <sheet name="Kostenrechnung LNG" sheetId="6" r:id="rId3"/>
    <sheet name="Mauttabelle" sheetId="2" r:id="rId4"/>
    <sheet name="Reifenkosten u. Standzeiten" sheetId="3" r:id="rId5"/>
    <sheet name="Versicherungstarife Lkw" sheetId="4" r:id="rId6"/>
    <sheet name="Versicherungstarife Anhänger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7" l="1"/>
  <c r="B53" i="7"/>
  <c r="B51" i="7"/>
  <c r="B44" i="7"/>
  <c r="B42" i="7"/>
  <c r="B38" i="7"/>
  <c r="B36" i="7"/>
  <c r="B40" i="7" s="1"/>
  <c r="B34" i="7"/>
  <c r="B55" i="6"/>
  <c r="B53" i="6"/>
  <c r="B51" i="6"/>
  <c r="B44" i="6"/>
  <c r="B42" i="6"/>
  <c r="B38" i="6"/>
  <c r="B36" i="6"/>
  <c r="B40" i="6" s="1"/>
  <c r="B34" i="6"/>
  <c r="B57" i="7" l="1"/>
  <c r="B46" i="7"/>
  <c r="B57" i="6"/>
  <c r="B46" i="6"/>
  <c r="B38" i="1"/>
  <c r="B55" i="1"/>
  <c r="B53" i="1"/>
  <c r="B51" i="1"/>
  <c r="B44" i="1"/>
  <c r="B42" i="1"/>
  <c r="B36" i="1"/>
  <c r="B34" i="1"/>
  <c r="B60" i="6" l="1"/>
  <c r="B64" i="6" s="1"/>
  <c r="B66" i="6" s="1"/>
  <c r="B60" i="7"/>
  <c r="B62" i="7" s="1"/>
  <c r="B62" i="6"/>
  <c r="B57" i="1"/>
  <c r="B40" i="1"/>
  <c r="B46" i="1" s="1"/>
  <c r="B64" i="7" l="1"/>
  <c r="B66" i="7" s="1"/>
  <c r="B60" i="1"/>
  <c r="B64" i="1" s="1"/>
  <c r="B66" i="1" s="1"/>
  <c r="B62" i="1" l="1"/>
</calcChain>
</file>

<file path=xl/sharedStrings.xml><?xml version="1.0" encoding="utf-8"?>
<sst xmlns="http://schemas.openxmlformats.org/spreadsheetml/2006/main" count="547" uniqueCount="151">
  <si>
    <t>Fahrzeugkostenrechnung</t>
  </si>
  <si>
    <t>Individuelle Fahrzeugdaten</t>
  </si>
  <si>
    <t>Fahrzeugtyp</t>
  </si>
  <si>
    <t>Kennzeichen</t>
  </si>
  <si>
    <t>Fahrzeugart</t>
  </si>
  <si>
    <t>Einsatz</t>
  </si>
  <si>
    <t>Hinweis: Im Nahverkehr 50/50, im Fernverkehr 30/70</t>
  </si>
  <si>
    <t>Einsatztage pro Jahr</t>
  </si>
  <si>
    <t>tats. Anschaffungspreis € (netto)</t>
  </si>
  <si>
    <t>kal. Kraftstoffverbrauch (l/100 km)</t>
  </si>
  <si>
    <t>Nutzungsdauer in Monaten</t>
  </si>
  <si>
    <t>Kraftstoffpreis in €/Liter</t>
  </si>
  <si>
    <t>Jahreslaufleistung in km</t>
  </si>
  <si>
    <t>Reifenlaufleistung in km</t>
  </si>
  <si>
    <t>Fahrzeugkosten</t>
  </si>
  <si>
    <t>Kraftstoffkosten</t>
  </si>
  <si>
    <t>Schmierstoffkosten</t>
  </si>
  <si>
    <t>Reifenkosten</t>
  </si>
  <si>
    <t>Wartungs-/Reparaturkosten</t>
  </si>
  <si>
    <t>Summe variable Kosten</t>
  </si>
  <si>
    <t>Fixkosten</t>
  </si>
  <si>
    <t>Zeitabschreibung</t>
  </si>
  <si>
    <t>Kalkulatorischer Zins</t>
  </si>
  <si>
    <t>Haftpflichtversicherung</t>
  </si>
  <si>
    <t>Summe Fixkosten</t>
  </si>
  <si>
    <t>Summe Fixkosten + variable Kosten</t>
  </si>
  <si>
    <t>Kosten pro 100 tkm</t>
  </si>
  <si>
    <t>Kosten pro Jahr</t>
  </si>
  <si>
    <t>Kosten über die Nutzungsdauer</t>
  </si>
  <si>
    <t>Nutzlast (t)</t>
  </si>
  <si>
    <t>anteilige Zeitsabschreibung (%)</t>
  </si>
  <si>
    <t>anteilige Leistungsabschreibung (%)</t>
  </si>
  <si>
    <t>Auslastung (%)</t>
  </si>
  <si>
    <t>Ersatzpreis Reifen (€)</t>
  </si>
  <si>
    <t>Wartungs u. Reparaturkosten (€)</t>
  </si>
  <si>
    <t>Kfz-Steuer (€)</t>
  </si>
  <si>
    <t>Maut (€/km)</t>
  </si>
  <si>
    <t>Vollkaskoversicherung (€)</t>
  </si>
  <si>
    <t>kalkulatorischer Zins (%)</t>
  </si>
  <si>
    <t>sonstige Betriebskosten (€)</t>
  </si>
  <si>
    <t>€</t>
  </si>
  <si>
    <t>SZM</t>
  </si>
  <si>
    <t>Fernverkehr</t>
  </si>
  <si>
    <t>Steuer/Versicherung/sonst. Kosten</t>
  </si>
  <si>
    <t>Mautkosten</t>
  </si>
  <si>
    <t>Variable Kosten pro 100 km</t>
  </si>
  <si>
    <t>€ pro 100 km</t>
  </si>
  <si>
    <t>Mauttabelle Deutschland</t>
  </si>
  <si>
    <t>Schadstoffklasse</t>
  </si>
  <si>
    <t>Achs- und Gewichtsklasse</t>
  </si>
  <si>
    <t>Euro V, EEV 1</t>
  </si>
  <si>
    <t>Euro IV, Euro III + PMK 2*</t>
  </si>
  <si>
    <t>Euro III, Euro II + PMK 1*</t>
  </si>
  <si>
    <t>Euro II</t>
  </si>
  <si>
    <t>Euro I, Euro 0</t>
  </si>
  <si>
    <t>7,5 bis 11,99 t</t>
  </si>
  <si>
    <t>12 bis 18 t</t>
  </si>
  <si>
    <t>über 18 t bis 3 Achsen</t>
  </si>
  <si>
    <t>*: PMK = Partikelminderungsklassen sind Nachrüststandards zur Senkung des Partikelausstosses</t>
  </si>
  <si>
    <t>Hinweis: 80% ist als Normalwert anzunehmen</t>
  </si>
  <si>
    <t>Dimension</t>
  </si>
  <si>
    <t>225/65 R 16</t>
  </si>
  <si>
    <t>215/75 R 17.5</t>
  </si>
  <si>
    <t>265/75 R 17.5</t>
  </si>
  <si>
    <t>295/80 R 22.5</t>
  </si>
  <si>
    <t>315/70 R 22.5</t>
  </si>
  <si>
    <t>385/55 R 22.5</t>
  </si>
  <si>
    <t>85,-</t>
  </si>
  <si>
    <t xml:space="preserve">160,- </t>
  </si>
  <si>
    <t>250,-</t>
  </si>
  <si>
    <t>320,-</t>
  </si>
  <si>
    <t>370,-</t>
  </si>
  <si>
    <t>440,-</t>
  </si>
  <si>
    <t>315/45 R 22.5</t>
  </si>
  <si>
    <t>375/45 R 22.5</t>
  </si>
  <si>
    <t>445/45 R 19.5</t>
  </si>
  <si>
    <t>520,-</t>
  </si>
  <si>
    <t>560,-</t>
  </si>
  <si>
    <t>ca. Preis (Markenreifen)</t>
  </si>
  <si>
    <t>460,-</t>
  </si>
  <si>
    <t>ca. Laufleistung (km)</t>
  </si>
  <si>
    <t>150.000-200.000</t>
  </si>
  <si>
    <t>140.000-180.000</t>
  </si>
  <si>
    <t>130.000-200.000</t>
  </si>
  <si>
    <t>115.000-155.000</t>
  </si>
  <si>
    <t>125.000-165.000</t>
  </si>
  <si>
    <t>130.000-175.000</t>
  </si>
  <si>
    <t>Hinweis: 3,5% sind ein duchschnittlicher, der Niedrigszinsphase geschuldeter Wert; Beim Finanzierungsleasing  fallen ebenfalls kalkulatorischer Zins an</t>
  </si>
  <si>
    <t>Beim normalen Leasing gibt es keine kalkulatorischen Zinsen; Zins und Tilgung sind als Kosten zu betrachten</t>
  </si>
  <si>
    <t>Bei Finanzierung ist der als Basis genommene Netto-Listenpreis anzunehmen</t>
  </si>
  <si>
    <t>ERLÄUTERUNGEN</t>
  </si>
  <si>
    <t>Je spezieller ein Fahrzeug im Einsatz ist, desto höher ist der Anteil der Leistungsabschreibung zu wählen</t>
  </si>
  <si>
    <t>Stärkeklasse in kW</t>
  </si>
  <si>
    <t>Lkw über 3,5 t im gewerblichen Güterverkehr</t>
  </si>
  <si>
    <t>Aufbauname</t>
  </si>
  <si>
    <t>von</t>
  </si>
  <si>
    <t>bis</t>
  </si>
  <si>
    <t>KH 100 Mio</t>
  </si>
  <si>
    <t>VK 500/150</t>
  </si>
  <si>
    <t>Plane und Spriegel</t>
  </si>
  <si>
    <t>Empfehlung 7,5 Tonner: Stärkeklasse 150 bis 212 kW</t>
  </si>
  <si>
    <t>Empfehlung 12,5 Tonner: Stärkeklasse 291 bis 317 kW</t>
  </si>
  <si>
    <t>Empfehlung 18 Tonner: Stärkeklasse mehr als 318 kW</t>
  </si>
  <si>
    <t>Curtainsider</t>
  </si>
  <si>
    <t>Kipper</t>
  </si>
  <si>
    <t>geschlossener Kasten</t>
  </si>
  <si>
    <t>offener Kasten</t>
  </si>
  <si>
    <t>sonstige Aufbauarten</t>
  </si>
  <si>
    <t>Lkw bis 3,5 t zulässiges Gesamtgewicht im gewerblichen Güterverkehr</t>
  </si>
  <si>
    <t>(KEP-Fahrzeuge)</t>
  </si>
  <si>
    <t>Empfehlung: Stärkeklasse 85 bis 96 kW oder 97 bis 149 kW</t>
  </si>
  <si>
    <t>*Die WKZ 251 wird regionalisiert: Es erscheinen in KH die Beiträge der Regioklasse 4 und in  VK die Beträge der Regioklasse 2</t>
  </si>
  <si>
    <t>WKZ ohne Aufbauart</t>
  </si>
  <si>
    <t>Gewicht in kg</t>
  </si>
  <si>
    <t>Anhänger/Auflieger im gewerblichen Güterverkehr</t>
  </si>
  <si>
    <t>Anzahl Plätze</t>
  </si>
  <si>
    <t>Gesamtneuwert</t>
  </si>
  <si>
    <t>in Euro</t>
  </si>
  <si>
    <t xml:space="preserve">Für die Tarifierung ist das zulässige Gesamtgewicht nur für die Unterscheidung Lkw bis 3,5 t (Wagniskennziffer WKZ 261, Lieferwagen bzw. leichte Lkw im gewerblichen Güterverkehr wie z. B. KEP-Fahrzeuge) und über 3,5 t (Wagniskennziffer WKZ 361, schwere Lkw im gewerblichen Güterverkehr) erheblich. Ansonsten richtet sich der Beitrag nach der kW-Stärke und der Aufbauart. Wir haben jedoch Empfehlungen gegeben, welche Gewichtsklasse nach unserern Erfahrungen über welche kW-Stärke verfügt. </t>
  </si>
  <si>
    <t xml:space="preserve">Bei Anhängern/Aufliegern ist dagegen neben der Aufbauart das zulässige Gesamtgewicht entscheidend für die Höhe des Versicherungsbeitrags. </t>
  </si>
  <si>
    <t>Alle Versicherungsbeiträge sind Jahresbeiträge des aktuellen Tarifs 07/2019 einschließlich Versicherungsteuer.</t>
  </si>
  <si>
    <t>Stralis S-Way</t>
  </si>
  <si>
    <t>D-SL 1234</t>
  </si>
  <si>
    <t>Stralis NP</t>
  </si>
  <si>
    <t>L-NG 5678</t>
  </si>
  <si>
    <t>M-EL 2025</t>
  </si>
  <si>
    <t>Stralis E-Way</t>
  </si>
  <si>
    <t>Kraftstoffpreis in €/kWh</t>
  </si>
  <si>
    <t>Hinweis: Mautbefreiung bis 30. Juni 2031</t>
  </si>
  <si>
    <t>3,5 bis 7,49 t</t>
  </si>
  <si>
    <t>Mautsätze pro Kilometer seit 1. Juli 2024</t>
  </si>
  <si>
    <t>über 18 t mit 4 Achsen</t>
  </si>
  <si>
    <t>über 18 t ab 5 Achsen</t>
  </si>
  <si>
    <t>Mautsatz (Cent/km)**</t>
  </si>
  <si>
    <r>
      <t>**: Der Mautsatz setzt sich zusammen aus Infrastrukturkosten, Luftverschmutzung, Lärmbelästigung sowie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-Emissionen</t>
    </r>
  </si>
  <si>
    <t>Netto-Tarifbeiträge in Euro</t>
  </si>
  <si>
    <t>Standkosten</t>
  </si>
  <si>
    <t>pro Stunde</t>
  </si>
  <si>
    <t>50,- bis 125,-*</t>
  </si>
  <si>
    <t>*: Die Transportverbände halten eine Mindest-Standzeitpauschale von 50,- € pro Stunde für angemessen</t>
  </si>
  <si>
    <t>Es gibt ein Gerichtsurteil, laut dem einem Unternehmer 121,80 € Ausfall für den an der Rampe stehenden Lkw zugesprochen wurden</t>
  </si>
  <si>
    <t>Euro VI Emissionsklasse 1***</t>
  </si>
  <si>
    <t>Euro VI Emissionsklasse 2***</t>
  </si>
  <si>
    <t>Euro VI Emissionsklasse 3***</t>
  </si>
  <si>
    <t>Euro VI Emissionsklasse 4***</t>
  </si>
  <si>
    <t>***: Die Erläuterung welcher Emissionsklasse Ihr Euro-6-Lkw zugeordnet ist, finden Sie auf der BALM-Website: https://www.toll-collect.de/de/toll_collect/bezahlen/maut_tarife/p1745_mauttarife_07_2024.html</t>
  </si>
  <si>
    <t>Hinweis: In Deutschland sind alle bis 31.12.2030 zugelassenen Lkw Kfz-Steuer befreit. Danach (Stand 1.1.26) liegt der Steuersatz bei 50% im Vgl. zum Diesel</t>
  </si>
  <si>
    <t>Hinweis: Kfz-Steuer ist abhängig von der Schadstoffklasse und dem zGG</t>
  </si>
  <si>
    <t xml:space="preserve">Für die Tarifierung ist das zulässige Gesamtgewicht nur für die Unterscheidung Lkw bis 3,5 t und über 3,5 t erheblich. Ansonsten richtet sich der Beitrag nach der kW-Stärke und der Aufbauart. </t>
  </si>
  <si>
    <t xml:space="preserve">Bei Anhängern/Aufliegern ist neben der Aufbauart das zulässige Gesamtgewicht entscheidend für die Höhe des Versicherungsbeitrags. </t>
  </si>
  <si>
    <t>Alle Versicherungsbeiträge sind Jahresbeiträge einschließlich Versicherungsteuer.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</si>
</sst>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vertAlign val="sub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0" fontId="4" fillId="0" borderId="0" xfId="1"/>
    <xf numFmtId="0" fontId="4" fillId="0" borderId="0" xfId="1" applyAlignment="1">
      <alignment horizontal="center"/>
    </xf>
    <xf numFmtId="4" fontId="4" fillId="0" borderId="0" xfId="1" applyNumberFormat="1"/>
    <xf numFmtId="0" fontId="4" fillId="0" borderId="2" xfId="1" applyBorder="1" applyAlignment="1">
      <alignment horizontal="center"/>
    </xf>
    <xf numFmtId="0" fontId="4" fillId="0" borderId="2" xfId="1" applyBorder="1"/>
    <xf numFmtId="0" fontId="7" fillId="0" borderId="0" xfId="1" applyFont="1"/>
    <xf numFmtId="0" fontId="4" fillId="0" borderId="3" xfId="1" applyBorder="1" applyAlignment="1">
      <alignment horizontal="center"/>
    </xf>
    <xf numFmtId="0" fontId="4" fillId="0" borderId="4" xfId="1" applyBorder="1"/>
    <xf numFmtId="0" fontId="4" fillId="0" borderId="5" xfId="1" applyBorder="1"/>
    <xf numFmtId="0" fontId="4" fillId="0" borderId="3" xfId="1" applyBorder="1"/>
    <xf numFmtId="4" fontId="4" fillId="0" borderId="6" xfId="1" applyNumberFormat="1" applyBorder="1"/>
    <xf numFmtId="4" fontId="4" fillId="0" borderId="4" xfId="1" applyNumberFormat="1" applyBorder="1"/>
    <xf numFmtId="0" fontId="4" fillId="0" borderId="7" xfId="1" applyBorder="1"/>
    <xf numFmtId="4" fontId="4" fillId="0" borderId="0" xfId="1" applyNumberFormat="1" applyAlignment="1">
      <alignment horizontal="center"/>
    </xf>
    <xf numFmtId="4" fontId="4" fillId="5" borderId="0" xfId="1" applyNumberFormat="1" applyFill="1"/>
    <xf numFmtId="4" fontId="4" fillId="5" borderId="4" xfId="1" applyNumberFormat="1" applyFill="1" applyBorder="1"/>
    <xf numFmtId="0" fontId="4" fillId="5" borderId="0" xfId="1" applyFill="1"/>
    <xf numFmtId="0" fontId="5" fillId="5" borderId="0" xfId="1" applyFont="1" applyFill="1"/>
    <xf numFmtId="0" fontId="4" fillId="5" borderId="2" xfId="1" applyFill="1" applyBorder="1"/>
    <xf numFmtId="4" fontId="4" fillId="6" borderId="6" xfId="1" applyNumberFormat="1" applyFill="1" applyBorder="1"/>
    <xf numFmtId="4" fontId="4" fillId="6" borderId="4" xfId="1" applyNumberFormat="1" applyFill="1" applyBorder="1"/>
    <xf numFmtId="4" fontId="4" fillId="5" borderId="0" xfId="1" applyNumberFormat="1" applyFill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0" xfId="1" applyFont="1" applyAlignment="1">
      <alignment horizontal="center"/>
    </xf>
    <xf numFmtId="4" fontId="4" fillId="0" borderId="7" xfId="1" applyNumberFormat="1" applyBorder="1"/>
    <xf numFmtId="4" fontId="4" fillId="0" borderId="8" xfId="1" applyNumberFormat="1" applyBorder="1"/>
    <xf numFmtId="4" fontId="4" fillId="0" borderId="9" xfId="1" applyNumberFormat="1" applyBorder="1"/>
    <xf numFmtId="0" fontId="5" fillId="0" borderId="9" xfId="1" applyFont="1" applyBorder="1" applyAlignment="1">
      <alignment horizontal="center"/>
    </xf>
    <xf numFmtId="0" fontId="4" fillId="0" borderId="10" xfId="1" applyBorder="1"/>
    <xf numFmtId="3" fontId="4" fillId="0" borderId="0" xfId="1" applyNumberFormat="1"/>
    <xf numFmtId="3" fontId="4" fillId="0" borderId="4" xfId="1" applyNumberFormat="1" applyBorder="1"/>
    <xf numFmtId="3" fontId="4" fillId="0" borderId="7" xfId="1" applyNumberFormat="1" applyBorder="1"/>
    <xf numFmtId="0" fontId="4" fillId="5" borderId="2" xfId="1" applyFill="1" applyBorder="1" applyAlignment="1">
      <alignment horizontal="center"/>
    </xf>
    <xf numFmtId="0" fontId="4" fillId="5" borderId="3" xfId="1" applyFill="1" applyBorder="1" applyAlignment="1">
      <alignment horizontal="center"/>
    </xf>
    <xf numFmtId="0" fontId="3" fillId="0" borderId="0" xfId="0" applyFont="1"/>
    <xf numFmtId="0" fontId="6" fillId="0" borderId="0" xfId="1" applyFont="1"/>
    <xf numFmtId="0" fontId="8" fillId="0" borderId="0" xfId="0" applyFont="1" applyAlignment="1">
      <alignment vertical="center"/>
    </xf>
    <xf numFmtId="0" fontId="4" fillId="0" borderId="0" xfId="1" applyAlignment="1">
      <alignment horizontal="center"/>
    </xf>
    <xf numFmtId="0" fontId="4" fillId="0" borderId="4" xfId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4" xfId="1" applyFont="1" applyBorder="1" applyAlignment="1">
      <alignment horizontal="center"/>
    </xf>
    <xf numFmtId="0" fontId="5" fillId="5" borderId="0" xfId="1" applyFont="1" applyFill="1" applyAlignment="1">
      <alignment horizontal="center"/>
    </xf>
    <xf numFmtId="0" fontId="5" fillId="5" borderId="6" xfId="1" applyFont="1" applyFill="1" applyBorder="1" applyAlignment="1">
      <alignment horizontal="center"/>
    </xf>
    <xf numFmtId="0" fontId="4" fillId="5" borderId="0" xfId="1" applyFill="1" applyAlignment="1">
      <alignment horizontal="center"/>
    </xf>
    <xf numFmtId="0" fontId="4" fillId="5" borderId="4" xfId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zoomScale="75" zoomScaleNormal="75" workbookViewId="0">
      <selection activeCell="B9" sqref="B9"/>
    </sheetView>
  </sheetViews>
  <sheetFormatPr baseColWidth="10" defaultRowHeight="15" x14ac:dyDescent="0.25"/>
  <cols>
    <col min="1" max="1" width="31.85546875" style="1" bestFit="1" customWidth="1"/>
    <col min="2" max="2" width="11" style="6" bestFit="1" customWidth="1"/>
    <col min="3" max="3" width="32.85546875" style="1" bestFit="1" customWidth="1"/>
    <col min="4" max="4" width="11.42578125" style="6"/>
    <col min="6" max="6" width="140.5703125" bestFit="1" customWidth="1"/>
  </cols>
  <sheetData>
    <row r="1" spans="1:6" ht="21" x14ac:dyDescent="0.35">
      <c r="A1" s="4" t="s">
        <v>0</v>
      </c>
    </row>
    <row r="2" spans="1:6" x14ac:dyDescent="0.25">
      <c r="A2" s="2"/>
    </row>
    <row r="3" spans="1:6" x14ac:dyDescent="0.25">
      <c r="A3" s="3" t="s">
        <v>1</v>
      </c>
      <c r="F3" s="17" t="s">
        <v>90</v>
      </c>
    </row>
    <row r="5" spans="1:6" x14ac:dyDescent="0.25">
      <c r="A5" s="1" t="s">
        <v>2</v>
      </c>
      <c r="B5" s="7" t="s">
        <v>121</v>
      </c>
      <c r="C5" s="1" t="s">
        <v>3</v>
      </c>
      <c r="D5" s="7" t="s">
        <v>122</v>
      </c>
    </row>
    <row r="7" spans="1:6" x14ac:dyDescent="0.25">
      <c r="A7" s="1" t="s">
        <v>4</v>
      </c>
      <c r="B7" s="7" t="s">
        <v>41</v>
      </c>
      <c r="C7" s="1" t="s">
        <v>5</v>
      </c>
      <c r="D7" s="7" t="s">
        <v>42</v>
      </c>
    </row>
    <row r="9" spans="1:6" x14ac:dyDescent="0.25">
      <c r="A9" s="1" t="s">
        <v>29</v>
      </c>
      <c r="B9" s="8">
        <v>18</v>
      </c>
    </row>
    <row r="11" spans="1:6" x14ac:dyDescent="0.25">
      <c r="A11" s="1" t="s">
        <v>30</v>
      </c>
      <c r="B11" s="8">
        <v>30</v>
      </c>
      <c r="C11" s="1" t="s">
        <v>31</v>
      </c>
      <c r="D11" s="8">
        <v>70</v>
      </c>
      <c r="F11" t="s">
        <v>6</v>
      </c>
    </row>
    <row r="13" spans="1:6" x14ac:dyDescent="0.25">
      <c r="A13" s="1" t="s">
        <v>8</v>
      </c>
      <c r="B13" s="8">
        <v>100000</v>
      </c>
      <c r="C13" s="1" t="s">
        <v>7</v>
      </c>
      <c r="D13" s="8">
        <v>240</v>
      </c>
      <c r="F13" t="s">
        <v>89</v>
      </c>
    </row>
    <row r="14" spans="1:6" x14ac:dyDescent="0.25">
      <c r="F14" t="s">
        <v>91</v>
      </c>
    </row>
    <row r="15" spans="1:6" x14ac:dyDescent="0.25">
      <c r="A15" s="1" t="s">
        <v>33</v>
      </c>
      <c r="B15" s="8">
        <v>3000</v>
      </c>
      <c r="C15" s="1" t="s">
        <v>32</v>
      </c>
      <c r="D15" s="8">
        <v>80</v>
      </c>
      <c r="F15" t="s">
        <v>59</v>
      </c>
    </row>
    <row r="17" spans="1:6" x14ac:dyDescent="0.25">
      <c r="A17" s="1" t="s">
        <v>34</v>
      </c>
      <c r="B17" s="8">
        <v>10000</v>
      </c>
    </row>
    <row r="19" spans="1:6" x14ac:dyDescent="0.25">
      <c r="A19" s="1" t="s">
        <v>9</v>
      </c>
      <c r="B19" s="11">
        <v>27.7</v>
      </c>
      <c r="C19" s="1" t="s">
        <v>10</v>
      </c>
      <c r="D19" s="8">
        <v>72</v>
      </c>
    </row>
    <row r="21" spans="1:6" x14ac:dyDescent="0.25">
      <c r="A21" s="1" t="s">
        <v>35</v>
      </c>
      <c r="B21" s="8">
        <v>800</v>
      </c>
      <c r="C21" s="1" t="s">
        <v>23</v>
      </c>
      <c r="D21" s="8">
        <v>4500</v>
      </c>
      <c r="F21" t="s">
        <v>147</v>
      </c>
    </row>
    <row r="23" spans="1:6" x14ac:dyDescent="0.25">
      <c r="A23" s="1" t="s">
        <v>36</v>
      </c>
      <c r="B23" s="8">
        <v>0.34799999999999998</v>
      </c>
      <c r="C23" s="1" t="s">
        <v>37</v>
      </c>
      <c r="D23" s="8">
        <v>4000</v>
      </c>
    </row>
    <row r="25" spans="1:6" x14ac:dyDescent="0.25">
      <c r="A25" s="1" t="s">
        <v>11</v>
      </c>
      <c r="B25" s="12">
        <v>1.22</v>
      </c>
      <c r="C25" s="1" t="s">
        <v>12</v>
      </c>
      <c r="D25" s="8">
        <v>130000</v>
      </c>
    </row>
    <row r="27" spans="1:6" x14ac:dyDescent="0.25">
      <c r="A27" s="1" t="s">
        <v>38</v>
      </c>
      <c r="B27" s="8">
        <v>3.5</v>
      </c>
      <c r="C27" s="1" t="s">
        <v>13</v>
      </c>
      <c r="D27" s="8">
        <v>180000</v>
      </c>
      <c r="F27" t="s">
        <v>87</v>
      </c>
    </row>
    <row r="28" spans="1:6" x14ac:dyDescent="0.25">
      <c r="F28" t="s">
        <v>88</v>
      </c>
    </row>
    <row r="29" spans="1:6" x14ac:dyDescent="0.25">
      <c r="A29" s="1" t="s">
        <v>39</v>
      </c>
      <c r="B29" s="8">
        <v>3000</v>
      </c>
    </row>
    <row r="32" spans="1:6" x14ac:dyDescent="0.25">
      <c r="A32" s="5" t="s">
        <v>45</v>
      </c>
    </row>
    <row r="34" spans="1:3" customFormat="1" x14ac:dyDescent="0.25">
      <c r="A34" s="1" t="s">
        <v>14</v>
      </c>
      <c r="B34" s="13">
        <f>(B13-B15)*D11/100/D19/D25*12*100</f>
        <v>8.7051282051282062</v>
      </c>
      <c r="C34" s="2" t="s">
        <v>40</v>
      </c>
    </row>
    <row r="36" spans="1:3" customFormat="1" x14ac:dyDescent="0.25">
      <c r="A36" s="1" t="s">
        <v>15</v>
      </c>
      <c r="B36" s="13">
        <f>B19*B25</f>
        <v>33.793999999999997</v>
      </c>
      <c r="C36" s="2" t="s">
        <v>40</v>
      </c>
    </row>
    <row r="38" spans="1:3" customFormat="1" x14ac:dyDescent="0.25">
      <c r="A38" s="1" t="s">
        <v>44</v>
      </c>
      <c r="B38" s="9">
        <f>B23*100</f>
        <v>34.799999999999997</v>
      </c>
      <c r="C38" s="2" t="s">
        <v>40</v>
      </c>
    </row>
    <row r="40" spans="1:3" customFormat="1" x14ac:dyDescent="0.25">
      <c r="A40" s="1" t="s">
        <v>16</v>
      </c>
      <c r="B40" s="13">
        <f>B36*0.03</f>
        <v>1.0138199999999999</v>
      </c>
      <c r="C40" s="2" t="s">
        <v>40</v>
      </c>
    </row>
    <row r="42" spans="1:3" customFormat="1" x14ac:dyDescent="0.25">
      <c r="A42" s="1" t="s">
        <v>17</v>
      </c>
      <c r="B42" s="13">
        <f>B15/D27*100</f>
        <v>1.6666666666666667</v>
      </c>
      <c r="C42" s="2" t="s">
        <v>40</v>
      </c>
    </row>
    <row r="44" spans="1:3" customFormat="1" x14ac:dyDescent="0.25">
      <c r="A44" s="1" t="s">
        <v>18</v>
      </c>
      <c r="B44" s="13">
        <f>B17/D25*100</f>
        <v>7.6923076923076925</v>
      </c>
      <c r="C44" s="2" t="s">
        <v>40</v>
      </c>
    </row>
    <row r="45" spans="1:3" customFormat="1" ht="15.75" thickBot="1" x14ac:dyDescent="0.3">
      <c r="A45" s="1"/>
      <c r="B45" s="6"/>
      <c r="C45" s="1"/>
    </row>
    <row r="46" spans="1:3" customFormat="1" ht="15.75" thickBot="1" x14ac:dyDescent="0.3">
      <c r="A46" s="1" t="s">
        <v>19</v>
      </c>
      <c r="B46" s="14">
        <f>B34+B36+B38+B40+B42+B44</f>
        <v>87.671922564102559</v>
      </c>
      <c r="C46" s="2" t="s">
        <v>40</v>
      </c>
    </row>
    <row r="49" spans="1:3" customFormat="1" x14ac:dyDescent="0.25">
      <c r="A49" s="5" t="s">
        <v>20</v>
      </c>
      <c r="B49" s="6"/>
      <c r="C49" s="1"/>
    </row>
    <row r="51" spans="1:3" customFormat="1" x14ac:dyDescent="0.25">
      <c r="A51" s="1" t="s">
        <v>21</v>
      </c>
      <c r="B51" s="9">
        <f>(B13-B15)*B11/100*12/D19</f>
        <v>4850</v>
      </c>
      <c r="C51" s="2" t="s">
        <v>40</v>
      </c>
    </row>
    <row r="53" spans="1:3" customFormat="1" x14ac:dyDescent="0.25">
      <c r="A53" s="1" t="s">
        <v>22</v>
      </c>
      <c r="B53" s="9">
        <f>B13/2*B27/100</f>
        <v>1750</v>
      </c>
      <c r="C53" s="2" t="s">
        <v>40</v>
      </c>
    </row>
    <row r="55" spans="1:3" customFormat="1" x14ac:dyDescent="0.25">
      <c r="A55" s="1" t="s">
        <v>43</v>
      </c>
      <c r="B55" s="9">
        <f>B21+D21+D23+B29</f>
        <v>12300</v>
      </c>
      <c r="C55" s="2" t="s">
        <v>40</v>
      </c>
    </row>
    <row r="56" spans="1:3" customFormat="1" ht="15.75" thickBot="1" x14ac:dyDescent="0.3">
      <c r="A56" s="1"/>
      <c r="B56" s="6"/>
      <c r="C56" s="1"/>
    </row>
    <row r="57" spans="1:3" customFormat="1" ht="15.75" thickBot="1" x14ac:dyDescent="0.3">
      <c r="A57" s="1" t="s">
        <v>24</v>
      </c>
      <c r="B57" s="10">
        <f>B51+B53+B55</f>
        <v>18900</v>
      </c>
      <c r="C57" s="2" t="s">
        <v>40</v>
      </c>
    </row>
    <row r="59" spans="1:3" customFormat="1" ht="15.75" thickBot="1" x14ac:dyDescent="0.3">
      <c r="A59" s="1"/>
      <c r="B59" s="6"/>
      <c r="C59" s="1"/>
    </row>
    <row r="60" spans="1:3" customFormat="1" ht="15.75" thickBot="1" x14ac:dyDescent="0.3">
      <c r="A60" s="5" t="s">
        <v>25</v>
      </c>
      <c r="B60" s="15">
        <f>B46+(B57/D25*100)</f>
        <v>102.21038410256409</v>
      </c>
      <c r="C60" s="2" t="s">
        <v>46</v>
      </c>
    </row>
    <row r="61" spans="1:3" customFormat="1" ht="15.75" thickBot="1" x14ac:dyDescent="0.3">
      <c r="A61" s="5"/>
      <c r="B61" s="6"/>
      <c r="C61" s="1"/>
    </row>
    <row r="62" spans="1:3" customFormat="1" ht="15.75" thickBot="1" x14ac:dyDescent="0.3">
      <c r="A62" s="5" t="s">
        <v>26</v>
      </c>
      <c r="B62" s="14">
        <f>B60/B9*D15</f>
        <v>454.26837378917378</v>
      </c>
      <c r="C62" s="2" t="s">
        <v>40</v>
      </c>
    </row>
    <row r="63" spans="1:3" customFormat="1" ht="15.75" thickBot="1" x14ac:dyDescent="0.3">
      <c r="A63" s="5"/>
      <c r="B63" s="6"/>
      <c r="C63" s="1"/>
    </row>
    <row r="64" spans="1:3" customFormat="1" ht="15.75" thickBot="1" x14ac:dyDescent="0.3">
      <c r="A64" s="5" t="s">
        <v>27</v>
      </c>
      <c r="B64" s="14">
        <f>B60*D25/100</f>
        <v>132873.49933333331</v>
      </c>
      <c r="C64" s="2" t="s">
        <v>40</v>
      </c>
    </row>
    <row r="65" spans="1:3" customFormat="1" ht="15.75" thickBot="1" x14ac:dyDescent="0.3">
      <c r="A65" s="5"/>
      <c r="B65" s="6"/>
      <c r="C65" s="1"/>
    </row>
    <row r="66" spans="1:3" customFormat="1" ht="15.75" thickBot="1" x14ac:dyDescent="0.3">
      <c r="A66" s="5" t="s">
        <v>28</v>
      </c>
      <c r="B66" s="14">
        <f>B64*D19/12</f>
        <v>797240.99599999981</v>
      </c>
      <c r="C66" s="2" t="s">
        <v>40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C23EE-29B6-4042-80C5-DC459B958FD9}">
  <dimension ref="A1:F66"/>
  <sheetViews>
    <sheetView topLeftCell="A15" zoomScale="75" zoomScaleNormal="75" workbookViewId="0">
      <selection activeCell="F22" sqref="F22"/>
    </sheetView>
  </sheetViews>
  <sheetFormatPr baseColWidth="10" defaultRowHeight="15" x14ac:dyDescent="0.25"/>
  <cols>
    <col min="1" max="1" width="31.85546875" style="1" bestFit="1" customWidth="1"/>
    <col min="2" max="2" width="11" style="6" bestFit="1" customWidth="1"/>
    <col min="3" max="3" width="32.85546875" style="1" bestFit="1" customWidth="1"/>
    <col min="4" max="4" width="11.5703125" style="6"/>
    <col min="6" max="6" width="140.5703125" bestFit="1" customWidth="1"/>
  </cols>
  <sheetData>
    <row r="1" spans="1:6" ht="21" x14ac:dyDescent="0.35">
      <c r="A1" s="4" t="s">
        <v>0</v>
      </c>
    </row>
    <row r="2" spans="1:6" x14ac:dyDescent="0.25">
      <c r="A2" s="2"/>
    </row>
    <row r="3" spans="1:6" x14ac:dyDescent="0.25">
      <c r="A3" s="3" t="s">
        <v>1</v>
      </c>
      <c r="F3" s="17" t="s">
        <v>90</v>
      </c>
    </row>
    <row r="5" spans="1:6" x14ac:dyDescent="0.25">
      <c r="A5" s="1" t="s">
        <v>2</v>
      </c>
      <c r="B5" s="7" t="s">
        <v>126</v>
      </c>
      <c r="C5" s="1" t="s">
        <v>3</v>
      </c>
      <c r="D5" s="7" t="s">
        <v>125</v>
      </c>
    </row>
    <row r="7" spans="1:6" x14ac:dyDescent="0.25">
      <c r="A7" s="1" t="s">
        <v>4</v>
      </c>
      <c r="B7" s="7" t="s">
        <v>41</v>
      </c>
      <c r="C7" s="1" t="s">
        <v>5</v>
      </c>
      <c r="D7" s="7" t="s">
        <v>42</v>
      </c>
    </row>
    <row r="9" spans="1:6" x14ac:dyDescent="0.25">
      <c r="A9" s="1" t="s">
        <v>29</v>
      </c>
      <c r="B9" s="8">
        <v>18</v>
      </c>
    </row>
    <row r="11" spans="1:6" x14ac:dyDescent="0.25">
      <c r="A11" s="1" t="s">
        <v>30</v>
      </c>
      <c r="B11" s="8">
        <v>30</v>
      </c>
      <c r="C11" s="1" t="s">
        <v>31</v>
      </c>
      <c r="D11" s="8">
        <v>70</v>
      </c>
      <c r="F11" t="s">
        <v>6</v>
      </c>
    </row>
    <row r="13" spans="1:6" x14ac:dyDescent="0.25">
      <c r="A13" s="1" t="s">
        <v>8</v>
      </c>
      <c r="B13" s="8">
        <v>260000</v>
      </c>
      <c r="C13" s="1" t="s">
        <v>7</v>
      </c>
      <c r="D13" s="8">
        <v>240</v>
      </c>
      <c r="F13" t="s">
        <v>89</v>
      </c>
    </row>
    <row r="14" spans="1:6" x14ac:dyDescent="0.25">
      <c r="F14" t="s">
        <v>91</v>
      </c>
    </row>
    <row r="15" spans="1:6" x14ac:dyDescent="0.25">
      <c r="A15" s="1" t="s">
        <v>33</v>
      </c>
      <c r="B15" s="8">
        <v>3000</v>
      </c>
      <c r="C15" s="1" t="s">
        <v>32</v>
      </c>
      <c r="D15" s="8">
        <v>80</v>
      </c>
      <c r="F15" t="s">
        <v>59</v>
      </c>
    </row>
    <row r="17" spans="1:6" x14ac:dyDescent="0.25">
      <c r="A17" s="1" t="s">
        <v>34</v>
      </c>
      <c r="B17" s="8">
        <v>5000</v>
      </c>
    </row>
    <row r="19" spans="1:6" x14ac:dyDescent="0.25">
      <c r="A19" s="1" t="s">
        <v>9</v>
      </c>
      <c r="B19" s="11">
        <v>105</v>
      </c>
      <c r="C19" s="1" t="s">
        <v>10</v>
      </c>
      <c r="D19" s="8">
        <v>72</v>
      </c>
    </row>
    <row r="21" spans="1:6" x14ac:dyDescent="0.25">
      <c r="A21" s="1" t="s">
        <v>35</v>
      </c>
      <c r="B21" s="8">
        <v>0</v>
      </c>
      <c r="C21" s="1" t="s">
        <v>23</v>
      </c>
      <c r="D21" s="8">
        <v>5500</v>
      </c>
      <c r="F21" t="s">
        <v>146</v>
      </c>
    </row>
    <row r="23" spans="1:6" x14ac:dyDescent="0.25">
      <c r="A23" s="1" t="s">
        <v>36</v>
      </c>
      <c r="B23" s="8">
        <v>0</v>
      </c>
      <c r="C23" s="1" t="s">
        <v>37</v>
      </c>
      <c r="D23" s="8">
        <v>6000</v>
      </c>
      <c r="F23" t="s">
        <v>128</v>
      </c>
    </row>
    <row r="25" spans="1:6" x14ac:dyDescent="0.25">
      <c r="A25" s="1" t="s">
        <v>127</v>
      </c>
      <c r="B25" s="12">
        <v>0.33</v>
      </c>
      <c r="C25" s="1" t="s">
        <v>12</v>
      </c>
      <c r="D25" s="8">
        <v>130000</v>
      </c>
    </row>
    <row r="27" spans="1:6" x14ac:dyDescent="0.25">
      <c r="A27" s="1" t="s">
        <v>38</v>
      </c>
      <c r="B27" s="8">
        <v>3.5</v>
      </c>
      <c r="C27" s="1" t="s">
        <v>13</v>
      </c>
      <c r="D27" s="8">
        <v>160000</v>
      </c>
      <c r="F27" t="s">
        <v>87</v>
      </c>
    </row>
    <row r="28" spans="1:6" x14ac:dyDescent="0.25">
      <c r="F28" t="s">
        <v>88</v>
      </c>
    </row>
    <row r="29" spans="1:6" x14ac:dyDescent="0.25">
      <c r="A29" s="1" t="s">
        <v>39</v>
      </c>
      <c r="B29" s="8">
        <v>3000</v>
      </c>
    </row>
    <row r="32" spans="1:6" x14ac:dyDescent="0.25">
      <c r="A32" s="5" t="s">
        <v>45</v>
      </c>
    </row>
    <row r="34" spans="1:3" customFormat="1" x14ac:dyDescent="0.25">
      <c r="A34" s="1" t="s">
        <v>14</v>
      </c>
      <c r="B34" s="13">
        <f>(B13-B15)*D11/100/D19/D25*12*100</f>
        <v>23.064102564102569</v>
      </c>
      <c r="C34" s="2" t="s">
        <v>40</v>
      </c>
    </row>
    <row r="36" spans="1:3" customFormat="1" x14ac:dyDescent="0.25">
      <c r="A36" s="1" t="s">
        <v>15</v>
      </c>
      <c r="B36" s="13">
        <f>B19*B25</f>
        <v>34.65</v>
      </c>
      <c r="C36" s="2" t="s">
        <v>40</v>
      </c>
    </row>
    <row r="38" spans="1:3" customFormat="1" x14ac:dyDescent="0.25">
      <c r="A38" s="1" t="s">
        <v>44</v>
      </c>
      <c r="B38" s="9">
        <f>B23*100</f>
        <v>0</v>
      </c>
      <c r="C38" s="2" t="s">
        <v>40</v>
      </c>
    </row>
    <row r="40" spans="1:3" customFormat="1" x14ac:dyDescent="0.25">
      <c r="A40" s="1" t="s">
        <v>16</v>
      </c>
      <c r="B40" s="13">
        <f>B36*0.03</f>
        <v>1.0394999999999999</v>
      </c>
      <c r="C40" s="2" t="s">
        <v>40</v>
      </c>
    </row>
    <row r="42" spans="1:3" customFormat="1" x14ac:dyDescent="0.25">
      <c r="A42" s="1" t="s">
        <v>17</v>
      </c>
      <c r="B42" s="13">
        <f>B15/D27*100</f>
        <v>1.875</v>
      </c>
      <c r="C42" s="2" t="s">
        <v>40</v>
      </c>
    </row>
    <row r="44" spans="1:3" customFormat="1" x14ac:dyDescent="0.25">
      <c r="A44" s="1" t="s">
        <v>18</v>
      </c>
      <c r="B44" s="13">
        <f>B17/D25*100</f>
        <v>3.8461538461538463</v>
      </c>
      <c r="C44" s="2" t="s">
        <v>40</v>
      </c>
    </row>
    <row r="45" spans="1:3" customFormat="1" ht="15.75" thickBot="1" x14ac:dyDescent="0.3">
      <c r="A45" s="1"/>
      <c r="B45" s="6"/>
      <c r="C45" s="1"/>
    </row>
    <row r="46" spans="1:3" customFormat="1" ht="15.75" thickBot="1" x14ac:dyDescent="0.3">
      <c r="A46" s="1" t="s">
        <v>19</v>
      </c>
      <c r="B46" s="14">
        <f>B34+B36+B38+B40+B42+B44</f>
        <v>64.474756410256404</v>
      </c>
      <c r="C46" s="2" t="s">
        <v>40</v>
      </c>
    </row>
    <row r="49" spans="1:3" customFormat="1" x14ac:dyDescent="0.25">
      <c r="A49" s="5" t="s">
        <v>20</v>
      </c>
      <c r="B49" s="6"/>
      <c r="C49" s="1"/>
    </row>
    <row r="51" spans="1:3" customFormat="1" x14ac:dyDescent="0.25">
      <c r="A51" s="1" t="s">
        <v>21</v>
      </c>
      <c r="B51" s="9">
        <f>(B13-B15)*B11/100*12/D19</f>
        <v>12850</v>
      </c>
      <c r="C51" s="2" t="s">
        <v>40</v>
      </c>
    </row>
    <row r="53" spans="1:3" customFormat="1" x14ac:dyDescent="0.25">
      <c r="A53" s="1" t="s">
        <v>22</v>
      </c>
      <c r="B53" s="9">
        <f>B13/2*B27/100</f>
        <v>4550</v>
      </c>
      <c r="C53" s="2" t="s">
        <v>40</v>
      </c>
    </row>
    <row r="55" spans="1:3" customFormat="1" x14ac:dyDescent="0.25">
      <c r="A55" s="1" t="s">
        <v>43</v>
      </c>
      <c r="B55" s="9">
        <f>B21+D21+D23+B29</f>
        <v>14500</v>
      </c>
      <c r="C55" s="2" t="s">
        <v>40</v>
      </c>
    </row>
    <row r="56" spans="1:3" customFormat="1" ht="15.75" thickBot="1" x14ac:dyDescent="0.3">
      <c r="A56" s="1"/>
      <c r="B56" s="6"/>
      <c r="C56" s="1"/>
    </row>
    <row r="57" spans="1:3" customFormat="1" ht="15.75" thickBot="1" x14ac:dyDescent="0.3">
      <c r="A57" s="1" t="s">
        <v>24</v>
      </c>
      <c r="B57" s="10">
        <f>B51+B53+B55</f>
        <v>31900</v>
      </c>
      <c r="C57" s="2" t="s">
        <v>40</v>
      </c>
    </row>
    <row r="59" spans="1:3" customFormat="1" ht="15.75" thickBot="1" x14ac:dyDescent="0.3">
      <c r="A59" s="1"/>
      <c r="B59" s="6"/>
      <c r="C59" s="1"/>
    </row>
    <row r="60" spans="1:3" customFormat="1" ht="15.75" thickBot="1" x14ac:dyDescent="0.3">
      <c r="A60" s="5" t="s">
        <v>25</v>
      </c>
      <c r="B60" s="15">
        <f>B46+(B57/D25*100)</f>
        <v>89.013217948717937</v>
      </c>
      <c r="C60" s="2" t="s">
        <v>46</v>
      </c>
    </row>
    <row r="61" spans="1:3" customFormat="1" ht="15.75" thickBot="1" x14ac:dyDescent="0.3">
      <c r="A61" s="5"/>
      <c r="B61" s="6"/>
      <c r="C61" s="1"/>
    </row>
    <row r="62" spans="1:3" customFormat="1" ht="15.75" thickBot="1" x14ac:dyDescent="0.3">
      <c r="A62" s="5" t="s">
        <v>26</v>
      </c>
      <c r="B62" s="14">
        <f>B60/B9*D15</f>
        <v>395.61430199430191</v>
      </c>
      <c r="C62" s="2" t="s">
        <v>40</v>
      </c>
    </row>
    <row r="63" spans="1:3" customFormat="1" ht="15.75" thickBot="1" x14ac:dyDescent="0.3">
      <c r="A63" s="5"/>
      <c r="B63" s="6"/>
      <c r="C63" s="1"/>
    </row>
    <row r="64" spans="1:3" customFormat="1" ht="15.75" thickBot="1" x14ac:dyDescent="0.3">
      <c r="A64" s="5" t="s">
        <v>27</v>
      </c>
      <c r="B64" s="14">
        <f>B60*D25/100</f>
        <v>115717.18333333332</v>
      </c>
      <c r="C64" s="2" t="s">
        <v>40</v>
      </c>
    </row>
    <row r="65" spans="1:3" customFormat="1" ht="15.75" thickBot="1" x14ac:dyDescent="0.3">
      <c r="A65" s="5"/>
      <c r="B65" s="6"/>
      <c r="C65" s="1"/>
    </row>
    <row r="66" spans="1:3" customFormat="1" ht="15.75" thickBot="1" x14ac:dyDescent="0.3">
      <c r="A66" s="5" t="s">
        <v>28</v>
      </c>
      <c r="B66" s="14">
        <f>B64*D19/12</f>
        <v>694303.1</v>
      </c>
      <c r="C66" s="2" t="s">
        <v>40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6"/>
  <sheetViews>
    <sheetView zoomScale="75" zoomScaleNormal="75" workbookViewId="0">
      <selection activeCell="F21" sqref="F21"/>
    </sheetView>
  </sheetViews>
  <sheetFormatPr baseColWidth="10" defaultRowHeight="15" x14ac:dyDescent="0.25"/>
  <cols>
    <col min="1" max="1" width="31.85546875" style="1" bestFit="1" customWidth="1"/>
    <col min="2" max="2" width="11" style="6" bestFit="1" customWidth="1"/>
    <col min="3" max="3" width="32.85546875" style="1" bestFit="1" customWidth="1"/>
    <col min="4" max="4" width="11.42578125" style="6"/>
    <col min="6" max="6" width="140.5703125" bestFit="1" customWidth="1"/>
  </cols>
  <sheetData>
    <row r="1" spans="1:6" ht="21" x14ac:dyDescent="0.35">
      <c r="A1" s="4" t="s">
        <v>0</v>
      </c>
    </row>
    <row r="2" spans="1:6" x14ac:dyDescent="0.25">
      <c r="A2" s="2"/>
    </row>
    <row r="3" spans="1:6" x14ac:dyDescent="0.25">
      <c r="A3" s="3" t="s">
        <v>1</v>
      </c>
      <c r="F3" s="17" t="s">
        <v>90</v>
      </c>
    </row>
    <row r="5" spans="1:6" x14ac:dyDescent="0.25">
      <c r="A5" s="1" t="s">
        <v>2</v>
      </c>
      <c r="B5" s="7" t="s">
        <v>123</v>
      </c>
      <c r="C5" s="1" t="s">
        <v>3</v>
      </c>
      <c r="D5" s="7" t="s">
        <v>124</v>
      </c>
    </row>
    <row r="7" spans="1:6" x14ac:dyDescent="0.25">
      <c r="A7" s="1" t="s">
        <v>4</v>
      </c>
      <c r="B7" s="7" t="s">
        <v>41</v>
      </c>
      <c r="C7" s="1" t="s">
        <v>5</v>
      </c>
      <c r="D7" s="7" t="s">
        <v>42</v>
      </c>
    </row>
    <row r="9" spans="1:6" x14ac:dyDescent="0.25">
      <c r="A9" s="1" t="s">
        <v>29</v>
      </c>
      <c r="B9" s="8">
        <v>18</v>
      </c>
    </row>
    <row r="11" spans="1:6" x14ac:dyDescent="0.25">
      <c r="A11" s="1" t="s">
        <v>30</v>
      </c>
      <c r="B11" s="8">
        <v>30</v>
      </c>
      <c r="C11" s="1" t="s">
        <v>31</v>
      </c>
      <c r="D11" s="8">
        <v>70</v>
      </c>
      <c r="F11" t="s">
        <v>6</v>
      </c>
    </row>
    <row r="13" spans="1:6" x14ac:dyDescent="0.25">
      <c r="A13" s="1" t="s">
        <v>8</v>
      </c>
      <c r="B13" s="8">
        <v>130000</v>
      </c>
      <c r="C13" s="1" t="s">
        <v>7</v>
      </c>
      <c r="D13" s="8">
        <v>240</v>
      </c>
      <c r="F13" t="s">
        <v>89</v>
      </c>
    </row>
    <row r="14" spans="1:6" x14ac:dyDescent="0.25">
      <c r="F14" t="s">
        <v>91</v>
      </c>
    </row>
    <row r="15" spans="1:6" x14ac:dyDescent="0.25">
      <c r="A15" s="1" t="s">
        <v>33</v>
      </c>
      <c r="B15" s="8">
        <v>3000</v>
      </c>
      <c r="C15" s="1" t="s">
        <v>32</v>
      </c>
      <c r="D15" s="8">
        <v>80</v>
      </c>
      <c r="F15" t="s">
        <v>59</v>
      </c>
    </row>
    <row r="17" spans="1:6" x14ac:dyDescent="0.25">
      <c r="A17" s="1" t="s">
        <v>34</v>
      </c>
      <c r="B17" s="8">
        <v>15000</v>
      </c>
    </row>
    <row r="19" spans="1:6" x14ac:dyDescent="0.25">
      <c r="A19" s="1" t="s">
        <v>9</v>
      </c>
      <c r="B19" s="11">
        <v>28.1</v>
      </c>
      <c r="C19" s="1" t="s">
        <v>10</v>
      </c>
      <c r="D19" s="8">
        <v>72</v>
      </c>
    </row>
    <row r="21" spans="1:6" x14ac:dyDescent="0.25">
      <c r="A21" s="1" t="s">
        <v>35</v>
      </c>
      <c r="B21" s="8">
        <v>800</v>
      </c>
      <c r="C21" s="1" t="s">
        <v>23</v>
      </c>
      <c r="D21" s="8">
        <v>4500</v>
      </c>
      <c r="F21" t="s">
        <v>147</v>
      </c>
    </row>
    <row r="23" spans="1:6" x14ac:dyDescent="0.25">
      <c r="A23" s="1" t="s">
        <v>36</v>
      </c>
      <c r="B23" s="8">
        <v>0.34799999999999998</v>
      </c>
      <c r="C23" s="1" t="s">
        <v>37</v>
      </c>
      <c r="D23" s="8">
        <v>4000</v>
      </c>
    </row>
    <row r="25" spans="1:6" x14ac:dyDescent="0.25">
      <c r="A25" s="1" t="s">
        <v>11</v>
      </c>
      <c r="B25" s="12">
        <v>0.7248</v>
      </c>
      <c r="C25" s="1" t="s">
        <v>12</v>
      </c>
      <c r="D25" s="8">
        <v>130000</v>
      </c>
    </row>
    <row r="27" spans="1:6" x14ac:dyDescent="0.25">
      <c r="A27" s="1" t="s">
        <v>38</v>
      </c>
      <c r="B27" s="8">
        <v>3.5</v>
      </c>
      <c r="C27" s="1" t="s">
        <v>13</v>
      </c>
      <c r="D27" s="8">
        <v>180000</v>
      </c>
      <c r="F27" t="s">
        <v>87</v>
      </c>
    </row>
    <row r="28" spans="1:6" x14ac:dyDescent="0.25">
      <c r="F28" t="s">
        <v>88</v>
      </c>
    </row>
    <row r="29" spans="1:6" x14ac:dyDescent="0.25">
      <c r="A29" s="1" t="s">
        <v>39</v>
      </c>
      <c r="B29" s="8">
        <v>3000</v>
      </c>
    </row>
    <row r="32" spans="1:6" x14ac:dyDescent="0.25">
      <c r="A32" s="5" t="s">
        <v>45</v>
      </c>
    </row>
    <row r="34" spans="1:3" customFormat="1" x14ac:dyDescent="0.25">
      <c r="A34" s="1" t="s">
        <v>14</v>
      </c>
      <c r="B34" s="13">
        <f>(B13-B15)*D11/100/D19/D25*12*100</f>
        <v>11.397435897435898</v>
      </c>
      <c r="C34" s="2" t="s">
        <v>40</v>
      </c>
    </row>
    <row r="36" spans="1:3" customFormat="1" x14ac:dyDescent="0.25">
      <c r="A36" s="1" t="s">
        <v>15</v>
      </c>
      <c r="B36" s="13">
        <f>B19*B25</f>
        <v>20.366880000000002</v>
      </c>
      <c r="C36" s="2" t="s">
        <v>40</v>
      </c>
    </row>
    <row r="38" spans="1:3" customFormat="1" x14ac:dyDescent="0.25">
      <c r="A38" s="1" t="s">
        <v>44</v>
      </c>
      <c r="B38" s="9">
        <f>B23*100</f>
        <v>34.799999999999997</v>
      </c>
      <c r="C38" s="2" t="s">
        <v>40</v>
      </c>
    </row>
    <row r="40" spans="1:3" customFormat="1" x14ac:dyDescent="0.25">
      <c r="A40" s="1" t="s">
        <v>16</v>
      </c>
      <c r="B40" s="13">
        <f>B36*0.03</f>
        <v>0.61100640000000006</v>
      </c>
      <c r="C40" s="2" t="s">
        <v>40</v>
      </c>
    </row>
    <row r="42" spans="1:3" customFormat="1" x14ac:dyDescent="0.25">
      <c r="A42" s="1" t="s">
        <v>17</v>
      </c>
      <c r="B42" s="13">
        <f>B15/D27*100</f>
        <v>1.6666666666666667</v>
      </c>
      <c r="C42" s="2" t="s">
        <v>40</v>
      </c>
    </row>
    <row r="44" spans="1:3" customFormat="1" x14ac:dyDescent="0.25">
      <c r="A44" s="1" t="s">
        <v>18</v>
      </c>
      <c r="B44" s="13">
        <f>B17/D25*100</f>
        <v>11.538461538461538</v>
      </c>
      <c r="C44" s="2" t="s">
        <v>40</v>
      </c>
    </row>
    <row r="45" spans="1:3" customFormat="1" ht="15.75" thickBot="1" x14ac:dyDescent="0.3">
      <c r="A45" s="1"/>
      <c r="B45" s="6"/>
      <c r="C45" s="1"/>
    </row>
    <row r="46" spans="1:3" customFormat="1" ht="15.75" thickBot="1" x14ac:dyDescent="0.3">
      <c r="A46" s="1" t="s">
        <v>19</v>
      </c>
      <c r="B46" s="14">
        <f>B34+B36+B38+B40+B42+B44</f>
        <v>80.380450502564102</v>
      </c>
      <c r="C46" s="2" t="s">
        <v>40</v>
      </c>
    </row>
    <row r="49" spans="1:3" customFormat="1" x14ac:dyDescent="0.25">
      <c r="A49" s="5" t="s">
        <v>20</v>
      </c>
      <c r="B49" s="6"/>
      <c r="C49" s="1"/>
    </row>
    <row r="51" spans="1:3" customFormat="1" x14ac:dyDescent="0.25">
      <c r="A51" s="1" t="s">
        <v>21</v>
      </c>
      <c r="B51" s="9">
        <f>(B13-B15)*B11/100*12/D19</f>
        <v>6350</v>
      </c>
      <c r="C51" s="2" t="s">
        <v>40</v>
      </c>
    </row>
    <row r="53" spans="1:3" customFormat="1" x14ac:dyDescent="0.25">
      <c r="A53" s="1" t="s">
        <v>22</v>
      </c>
      <c r="B53" s="9">
        <f>B13/2*B27/100</f>
        <v>2275</v>
      </c>
      <c r="C53" s="2" t="s">
        <v>40</v>
      </c>
    </row>
    <row r="55" spans="1:3" customFormat="1" x14ac:dyDescent="0.25">
      <c r="A55" s="1" t="s">
        <v>43</v>
      </c>
      <c r="B55" s="9">
        <f>B21+D21+D23+B29</f>
        <v>12300</v>
      </c>
      <c r="C55" s="2" t="s">
        <v>40</v>
      </c>
    </row>
    <row r="56" spans="1:3" customFormat="1" ht="15.75" thickBot="1" x14ac:dyDescent="0.3">
      <c r="A56" s="1"/>
      <c r="B56" s="6"/>
      <c r="C56" s="1"/>
    </row>
    <row r="57" spans="1:3" customFormat="1" ht="15.75" thickBot="1" x14ac:dyDescent="0.3">
      <c r="A57" s="1" t="s">
        <v>24</v>
      </c>
      <c r="B57" s="10">
        <f>B51+B53+B55</f>
        <v>20925</v>
      </c>
      <c r="C57" s="2" t="s">
        <v>40</v>
      </c>
    </row>
    <row r="59" spans="1:3" customFormat="1" ht="15.75" thickBot="1" x14ac:dyDescent="0.3">
      <c r="A59" s="1"/>
      <c r="B59" s="6"/>
      <c r="C59" s="1"/>
    </row>
    <row r="60" spans="1:3" customFormat="1" ht="15.75" thickBot="1" x14ac:dyDescent="0.3">
      <c r="A60" s="5" t="s">
        <v>25</v>
      </c>
      <c r="B60" s="15">
        <f>B46+(B57/D25*100)</f>
        <v>96.476604348717956</v>
      </c>
      <c r="C60" s="2" t="s">
        <v>46</v>
      </c>
    </row>
    <row r="61" spans="1:3" customFormat="1" ht="15.75" thickBot="1" x14ac:dyDescent="0.3">
      <c r="A61" s="5"/>
      <c r="B61" s="6"/>
      <c r="C61" s="1"/>
    </row>
    <row r="62" spans="1:3" customFormat="1" ht="15.75" thickBot="1" x14ac:dyDescent="0.3">
      <c r="A62" s="5" t="s">
        <v>26</v>
      </c>
      <c r="B62" s="14">
        <f>B60/B9*D15</f>
        <v>428.78490821652429</v>
      </c>
      <c r="C62" s="2" t="s">
        <v>40</v>
      </c>
    </row>
    <row r="63" spans="1:3" customFormat="1" ht="15.75" thickBot="1" x14ac:dyDescent="0.3">
      <c r="A63" s="5"/>
      <c r="B63" s="6"/>
      <c r="C63" s="1"/>
    </row>
    <row r="64" spans="1:3" customFormat="1" ht="15.75" thickBot="1" x14ac:dyDescent="0.3">
      <c r="A64" s="5" t="s">
        <v>27</v>
      </c>
      <c r="B64" s="14">
        <f>B60*D25/100</f>
        <v>125419.58565333334</v>
      </c>
      <c r="C64" s="2" t="s">
        <v>40</v>
      </c>
    </row>
    <row r="65" spans="1:3" customFormat="1" ht="15.75" thickBot="1" x14ac:dyDescent="0.3">
      <c r="A65" s="5"/>
      <c r="B65" s="6"/>
      <c r="C65" s="1"/>
    </row>
    <row r="66" spans="1:3" customFormat="1" ht="15.75" thickBot="1" x14ac:dyDescent="0.3">
      <c r="A66" s="5" t="s">
        <v>28</v>
      </c>
      <c r="B66" s="14">
        <f>B64*D19/12</f>
        <v>752517.51392000017</v>
      </c>
      <c r="C66" s="2" t="s">
        <v>40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6"/>
  <sheetViews>
    <sheetView workbookViewId="0">
      <selection activeCell="B43" sqref="B43"/>
    </sheetView>
  </sheetViews>
  <sheetFormatPr baseColWidth="10" defaultRowHeight="15" x14ac:dyDescent="0.25"/>
  <cols>
    <col min="2" max="2" width="26" style="16" bestFit="1" customWidth="1"/>
    <col min="3" max="3" width="24" style="16" bestFit="1" customWidth="1"/>
    <col min="4" max="4" width="20.140625" style="16" bestFit="1" customWidth="1"/>
  </cols>
  <sheetData>
    <row r="1" spans="1:7" ht="21" x14ac:dyDescent="0.35">
      <c r="A1" s="18" t="s">
        <v>47</v>
      </c>
    </row>
    <row r="4" spans="1:7" x14ac:dyDescent="0.25">
      <c r="A4" s="17" t="s">
        <v>130</v>
      </c>
    </row>
    <row r="6" spans="1:7" x14ac:dyDescent="0.25">
      <c r="B6" s="16" t="s">
        <v>48</v>
      </c>
      <c r="C6" s="16" t="s">
        <v>49</v>
      </c>
      <c r="D6" s="16" t="s">
        <v>133</v>
      </c>
      <c r="F6" s="2"/>
      <c r="G6" s="16"/>
    </row>
    <row r="7" spans="1:7" x14ac:dyDescent="0.25">
      <c r="F7" s="2"/>
      <c r="G7" s="16"/>
    </row>
    <row r="8" spans="1:7" x14ac:dyDescent="0.25">
      <c r="B8" s="16" t="s">
        <v>141</v>
      </c>
      <c r="C8" s="16" t="s">
        <v>129</v>
      </c>
      <c r="D8" s="16">
        <v>15.1</v>
      </c>
      <c r="F8" s="2"/>
      <c r="G8" s="16"/>
    </row>
    <row r="9" spans="1:7" x14ac:dyDescent="0.25">
      <c r="C9" s="16" t="s">
        <v>55</v>
      </c>
      <c r="D9" s="20">
        <v>17.7</v>
      </c>
      <c r="F9" s="2"/>
      <c r="G9" s="16"/>
    </row>
    <row r="10" spans="1:7" x14ac:dyDescent="0.25">
      <c r="C10" s="16" t="s">
        <v>56</v>
      </c>
      <c r="D10" s="20">
        <v>23.8</v>
      </c>
      <c r="F10" s="2"/>
      <c r="G10" s="16"/>
    </row>
    <row r="11" spans="1:7" x14ac:dyDescent="0.25">
      <c r="C11" s="16" t="s">
        <v>57</v>
      </c>
      <c r="D11" s="20">
        <v>30.3</v>
      </c>
      <c r="F11" s="2"/>
      <c r="G11" s="16"/>
    </row>
    <row r="12" spans="1:7" x14ac:dyDescent="0.25">
      <c r="C12" s="16" t="s">
        <v>131</v>
      </c>
      <c r="D12" s="20">
        <v>32.4</v>
      </c>
      <c r="F12" s="2"/>
      <c r="G12" s="16"/>
    </row>
    <row r="13" spans="1:7" x14ac:dyDescent="0.25">
      <c r="C13" s="16" t="s">
        <v>132</v>
      </c>
      <c r="D13" s="20">
        <v>34.799999999999997</v>
      </c>
      <c r="F13" s="2"/>
      <c r="G13" s="16"/>
    </row>
    <row r="14" spans="1:7" x14ac:dyDescent="0.25">
      <c r="F14" s="2"/>
      <c r="G14" s="16"/>
    </row>
    <row r="15" spans="1:7" x14ac:dyDescent="0.25">
      <c r="B15" s="16" t="s">
        <v>142</v>
      </c>
      <c r="C15" s="16" t="s">
        <v>129</v>
      </c>
      <c r="D15" s="16">
        <v>14.7</v>
      </c>
      <c r="F15" s="2"/>
      <c r="G15" s="16"/>
    </row>
    <row r="16" spans="1:7" x14ac:dyDescent="0.25">
      <c r="C16" s="16" t="s">
        <v>55</v>
      </c>
      <c r="D16" s="20">
        <v>17.3</v>
      </c>
      <c r="F16" s="2"/>
      <c r="G16" s="16"/>
    </row>
    <row r="17" spans="2:7" x14ac:dyDescent="0.25">
      <c r="C17" s="16" t="s">
        <v>56</v>
      </c>
      <c r="D17" s="20">
        <v>23.4</v>
      </c>
      <c r="F17" s="2"/>
      <c r="G17" s="16"/>
    </row>
    <row r="18" spans="2:7" x14ac:dyDescent="0.25">
      <c r="C18" s="16" t="s">
        <v>57</v>
      </c>
      <c r="D18" s="20">
        <v>29.7</v>
      </c>
      <c r="F18" s="2"/>
      <c r="G18" s="16"/>
    </row>
    <row r="19" spans="2:7" x14ac:dyDescent="0.25">
      <c r="C19" s="16" t="s">
        <v>131</v>
      </c>
      <c r="D19" s="20">
        <v>31.8</v>
      </c>
      <c r="F19" s="2"/>
      <c r="G19" s="16"/>
    </row>
    <row r="20" spans="2:7" x14ac:dyDescent="0.25">
      <c r="C20" s="16" t="s">
        <v>132</v>
      </c>
      <c r="D20" s="20">
        <v>34</v>
      </c>
      <c r="F20" s="2"/>
      <c r="G20" s="16"/>
    </row>
    <row r="21" spans="2:7" x14ac:dyDescent="0.25">
      <c r="F21" s="2"/>
      <c r="G21" s="16"/>
    </row>
    <row r="22" spans="2:7" x14ac:dyDescent="0.25">
      <c r="B22" s="16" t="s">
        <v>143</v>
      </c>
      <c r="C22" s="16" t="s">
        <v>129</v>
      </c>
      <c r="D22" s="16">
        <v>14.4</v>
      </c>
      <c r="F22" s="2"/>
      <c r="G22" s="16"/>
    </row>
    <row r="23" spans="2:7" x14ac:dyDescent="0.25">
      <c r="C23" s="16" t="s">
        <v>55</v>
      </c>
      <c r="D23" s="20">
        <v>16.899999999999999</v>
      </c>
      <c r="F23" s="2"/>
      <c r="G23" s="16"/>
    </row>
    <row r="24" spans="2:7" x14ac:dyDescent="0.25">
      <c r="C24" s="16" t="s">
        <v>56</v>
      </c>
      <c r="D24" s="20">
        <v>22.8</v>
      </c>
      <c r="F24" s="2"/>
      <c r="G24" s="16"/>
    </row>
    <row r="25" spans="2:7" x14ac:dyDescent="0.25">
      <c r="C25" s="16" t="s">
        <v>57</v>
      </c>
      <c r="D25" s="20">
        <v>29</v>
      </c>
      <c r="F25" s="2"/>
      <c r="G25" s="16"/>
    </row>
    <row r="26" spans="2:7" x14ac:dyDescent="0.25">
      <c r="C26" s="16" t="s">
        <v>131</v>
      </c>
      <c r="D26" s="20">
        <v>31</v>
      </c>
      <c r="F26" s="2"/>
      <c r="G26" s="16"/>
    </row>
    <row r="27" spans="2:7" x14ac:dyDescent="0.25">
      <c r="C27" s="16" t="s">
        <v>132</v>
      </c>
      <c r="D27" s="20">
        <v>33.200000000000003</v>
      </c>
      <c r="F27" s="2"/>
      <c r="G27" s="16"/>
    </row>
    <row r="29" spans="2:7" x14ac:dyDescent="0.25">
      <c r="B29" s="16" t="s">
        <v>144</v>
      </c>
      <c r="C29" s="16" t="s">
        <v>129</v>
      </c>
      <c r="D29" s="16">
        <v>11.4</v>
      </c>
    </row>
    <row r="30" spans="2:7" x14ac:dyDescent="0.25">
      <c r="C30" s="16" t="s">
        <v>55</v>
      </c>
      <c r="D30" s="20">
        <v>13.7</v>
      </c>
    </row>
    <row r="31" spans="2:7" x14ac:dyDescent="0.25">
      <c r="C31" s="16" t="s">
        <v>56</v>
      </c>
      <c r="D31" s="20">
        <v>18.8</v>
      </c>
    </row>
    <row r="32" spans="2:7" x14ac:dyDescent="0.25">
      <c r="C32" s="16" t="s">
        <v>57</v>
      </c>
      <c r="D32" s="20">
        <v>24.2</v>
      </c>
    </row>
    <row r="33" spans="2:4" x14ac:dyDescent="0.25">
      <c r="C33" s="16" t="s">
        <v>131</v>
      </c>
      <c r="D33" s="20">
        <v>25.8</v>
      </c>
    </row>
    <row r="34" spans="2:4" x14ac:dyDescent="0.25">
      <c r="C34" s="16" t="s">
        <v>132</v>
      </c>
      <c r="D34" s="20">
        <v>26.9</v>
      </c>
    </row>
    <row r="35" spans="2:4" x14ac:dyDescent="0.25">
      <c r="D35" s="20"/>
    </row>
    <row r="36" spans="2:4" x14ac:dyDescent="0.25">
      <c r="B36" s="16" t="s">
        <v>50</v>
      </c>
      <c r="C36" s="16" t="s">
        <v>129</v>
      </c>
      <c r="D36" s="20">
        <v>18.899999999999999</v>
      </c>
    </row>
    <row r="37" spans="2:4" x14ac:dyDescent="0.25">
      <c r="C37" s="16" t="s">
        <v>55</v>
      </c>
      <c r="D37" s="20">
        <v>20.5</v>
      </c>
    </row>
    <row r="38" spans="2:4" x14ac:dyDescent="0.25">
      <c r="C38" s="16" t="s">
        <v>56</v>
      </c>
      <c r="D38" s="20">
        <v>27.5</v>
      </c>
    </row>
    <row r="39" spans="2:4" x14ac:dyDescent="0.25">
      <c r="C39" s="16" t="s">
        <v>57</v>
      </c>
      <c r="D39" s="20">
        <v>35.299999999999997</v>
      </c>
    </row>
    <row r="40" spans="2:4" x14ac:dyDescent="0.25">
      <c r="C40" s="16" t="s">
        <v>131</v>
      </c>
      <c r="D40" s="20">
        <v>36.299999999999997</v>
      </c>
    </row>
    <row r="41" spans="2:4" x14ac:dyDescent="0.25">
      <c r="C41" s="16" t="s">
        <v>132</v>
      </c>
      <c r="D41" s="20">
        <v>38.9</v>
      </c>
    </row>
    <row r="42" spans="2:4" x14ac:dyDescent="0.25">
      <c r="D42" s="20"/>
    </row>
    <row r="43" spans="2:4" x14ac:dyDescent="0.25">
      <c r="B43" s="16" t="s">
        <v>51</v>
      </c>
      <c r="C43" s="16" t="s">
        <v>129</v>
      </c>
      <c r="D43" s="20">
        <v>20.100000000000001</v>
      </c>
    </row>
    <row r="44" spans="2:4" x14ac:dyDescent="0.25">
      <c r="C44" s="16" t="s">
        <v>55</v>
      </c>
      <c r="D44" s="20">
        <v>22.1</v>
      </c>
    </row>
    <row r="45" spans="2:4" x14ac:dyDescent="0.25">
      <c r="C45" s="16" t="s">
        <v>56</v>
      </c>
      <c r="D45" s="20">
        <v>28.6</v>
      </c>
    </row>
    <row r="46" spans="2:4" x14ac:dyDescent="0.25">
      <c r="C46" s="16" t="s">
        <v>57</v>
      </c>
      <c r="D46" s="20">
        <v>37.1</v>
      </c>
    </row>
    <row r="47" spans="2:4" x14ac:dyDescent="0.25">
      <c r="C47" s="16" t="s">
        <v>131</v>
      </c>
      <c r="D47" s="20">
        <v>38.799999999999997</v>
      </c>
    </row>
    <row r="48" spans="2:4" x14ac:dyDescent="0.25">
      <c r="C48" s="16" t="s">
        <v>132</v>
      </c>
      <c r="D48" s="20">
        <v>41.4</v>
      </c>
    </row>
    <row r="49" spans="2:4" x14ac:dyDescent="0.25">
      <c r="D49" s="20"/>
    </row>
    <row r="50" spans="2:4" x14ac:dyDescent="0.25">
      <c r="B50" s="16" t="s">
        <v>52</v>
      </c>
      <c r="C50" s="16" t="s">
        <v>129</v>
      </c>
      <c r="D50" s="20">
        <v>22.5</v>
      </c>
    </row>
    <row r="51" spans="2:4" x14ac:dyDescent="0.25">
      <c r="C51" s="16" t="s">
        <v>55</v>
      </c>
      <c r="D51" s="20">
        <v>25</v>
      </c>
    </row>
    <row r="52" spans="2:4" x14ac:dyDescent="0.25">
      <c r="C52" s="16" t="s">
        <v>56</v>
      </c>
      <c r="D52" s="20">
        <v>32.799999999999997</v>
      </c>
    </row>
    <row r="53" spans="2:4" x14ac:dyDescent="0.25">
      <c r="C53" s="16" t="s">
        <v>57</v>
      </c>
      <c r="D53" s="20">
        <v>42.9</v>
      </c>
    </row>
    <row r="54" spans="2:4" x14ac:dyDescent="0.25">
      <c r="C54" s="16" t="s">
        <v>131</v>
      </c>
      <c r="D54" s="20">
        <v>45.4</v>
      </c>
    </row>
    <row r="55" spans="2:4" x14ac:dyDescent="0.25">
      <c r="C55" s="16" t="s">
        <v>132</v>
      </c>
      <c r="D55" s="20">
        <v>47.8</v>
      </c>
    </row>
    <row r="56" spans="2:4" x14ac:dyDescent="0.25">
      <c r="D56" s="20"/>
    </row>
    <row r="57" spans="2:4" x14ac:dyDescent="0.25">
      <c r="B57" s="16" t="s">
        <v>53</v>
      </c>
      <c r="C57" s="16" t="s">
        <v>129</v>
      </c>
      <c r="D57" s="20">
        <v>24.4</v>
      </c>
    </row>
    <row r="58" spans="2:4" x14ac:dyDescent="0.25">
      <c r="C58" s="16" t="s">
        <v>55</v>
      </c>
      <c r="D58" s="20">
        <v>27.5</v>
      </c>
    </row>
    <row r="59" spans="2:4" x14ac:dyDescent="0.25">
      <c r="C59" s="16" t="s">
        <v>56</v>
      </c>
      <c r="D59" s="20">
        <v>34.799999999999997</v>
      </c>
    </row>
    <row r="60" spans="2:4" x14ac:dyDescent="0.25">
      <c r="C60" s="16" t="s">
        <v>57</v>
      </c>
      <c r="D60" s="20">
        <v>45.9</v>
      </c>
    </row>
    <row r="61" spans="2:4" x14ac:dyDescent="0.25">
      <c r="C61" s="16" t="s">
        <v>131</v>
      </c>
      <c r="D61" s="20">
        <v>48.7</v>
      </c>
    </row>
    <row r="62" spans="2:4" x14ac:dyDescent="0.25">
      <c r="C62" s="16" t="s">
        <v>132</v>
      </c>
      <c r="D62" s="20">
        <v>51.5</v>
      </c>
    </row>
    <row r="63" spans="2:4" x14ac:dyDescent="0.25">
      <c r="D63" s="20"/>
    </row>
    <row r="64" spans="2:4" x14ac:dyDescent="0.25">
      <c r="B64" s="16" t="s">
        <v>54</v>
      </c>
      <c r="C64" s="16" t="s">
        <v>129</v>
      </c>
      <c r="D64" s="20">
        <v>24.8</v>
      </c>
    </row>
    <row r="65" spans="1:4" x14ac:dyDescent="0.25">
      <c r="C65" s="16" t="s">
        <v>55</v>
      </c>
      <c r="D65" s="20">
        <v>27.6</v>
      </c>
    </row>
    <row r="66" spans="1:4" x14ac:dyDescent="0.25">
      <c r="C66" s="16" t="s">
        <v>56</v>
      </c>
      <c r="D66" s="20">
        <v>35</v>
      </c>
    </row>
    <row r="67" spans="1:4" x14ac:dyDescent="0.25">
      <c r="C67" s="16" t="s">
        <v>57</v>
      </c>
      <c r="D67" s="20">
        <v>48.4</v>
      </c>
    </row>
    <row r="68" spans="1:4" x14ac:dyDescent="0.25">
      <c r="C68" s="16" t="s">
        <v>131</v>
      </c>
      <c r="D68" s="20">
        <v>51.2</v>
      </c>
    </row>
    <row r="69" spans="1:4" x14ac:dyDescent="0.25">
      <c r="C69" s="16" t="s">
        <v>132</v>
      </c>
      <c r="D69" s="20">
        <v>51.5</v>
      </c>
    </row>
    <row r="70" spans="1:4" x14ac:dyDescent="0.25">
      <c r="D70" s="20"/>
    </row>
    <row r="72" spans="1:4" x14ac:dyDescent="0.25">
      <c r="A72" s="19" t="s">
        <v>58</v>
      </c>
    </row>
    <row r="74" spans="1:4" ht="18" x14ac:dyDescent="0.35">
      <c r="A74" t="s">
        <v>134</v>
      </c>
    </row>
    <row r="76" spans="1:4" x14ac:dyDescent="0.25">
      <c r="A76" t="s">
        <v>145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2"/>
  <sheetViews>
    <sheetView workbookViewId="0">
      <selection activeCell="A33" sqref="A33"/>
    </sheetView>
  </sheetViews>
  <sheetFormatPr baseColWidth="10" defaultRowHeight="15" x14ac:dyDescent="0.25"/>
  <cols>
    <col min="1" max="1" width="21.5703125" bestFit="1" customWidth="1"/>
    <col min="2" max="2" width="22.28515625" style="6" bestFit="1" customWidth="1"/>
    <col min="3" max="3" width="19.42578125" style="6" bestFit="1" customWidth="1"/>
  </cols>
  <sheetData>
    <row r="1" spans="1:3" ht="21" x14ac:dyDescent="0.35">
      <c r="A1" s="18" t="s">
        <v>17</v>
      </c>
    </row>
    <row r="4" spans="1:3" x14ac:dyDescent="0.25">
      <c r="A4" t="s">
        <v>60</v>
      </c>
      <c r="B4" s="6" t="s">
        <v>78</v>
      </c>
      <c r="C4" s="6" t="s">
        <v>80</v>
      </c>
    </row>
    <row r="6" spans="1:3" x14ac:dyDescent="0.25">
      <c r="A6" t="s">
        <v>61</v>
      </c>
      <c r="B6" s="6" t="s">
        <v>67</v>
      </c>
      <c r="C6" s="21">
        <v>60000</v>
      </c>
    </row>
    <row r="8" spans="1:3" x14ac:dyDescent="0.25">
      <c r="A8" t="s">
        <v>62</v>
      </c>
      <c r="B8" s="6" t="s">
        <v>68</v>
      </c>
      <c r="C8" s="21">
        <v>90000</v>
      </c>
    </row>
    <row r="10" spans="1:3" x14ac:dyDescent="0.25">
      <c r="A10" t="s">
        <v>63</v>
      </c>
      <c r="B10" s="6" t="s">
        <v>69</v>
      </c>
      <c r="C10" s="21">
        <v>120000</v>
      </c>
    </row>
    <row r="12" spans="1:3" x14ac:dyDescent="0.25">
      <c r="A12" t="s">
        <v>64</v>
      </c>
      <c r="B12" s="6" t="s">
        <v>70</v>
      </c>
      <c r="C12" s="6" t="s">
        <v>81</v>
      </c>
    </row>
    <row r="14" spans="1:3" x14ac:dyDescent="0.25">
      <c r="A14" t="s">
        <v>65</v>
      </c>
      <c r="B14" s="6" t="s">
        <v>71</v>
      </c>
      <c r="C14" s="6" t="s">
        <v>82</v>
      </c>
    </row>
    <row r="16" spans="1:3" x14ac:dyDescent="0.25">
      <c r="A16" t="s">
        <v>66</v>
      </c>
      <c r="B16" s="6" t="s">
        <v>72</v>
      </c>
      <c r="C16" s="6" t="s">
        <v>83</v>
      </c>
    </row>
    <row r="18" spans="1:3" x14ac:dyDescent="0.25">
      <c r="A18" t="s">
        <v>73</v>
      </c>
      <c r="B18" s="6" t="s">
        <v>76</v>
      </c>
      <c r="C18" s="6" t="s">
        <v>84</v>
      </c>
    </row>
    <row r="20" spans="1:3" x14ac:dyDescent="0.25">
      <c r="A20" t="s">
        <v>74</v>
      </c>
      <c r="B20" s="6" t="s">
        <v>77</v>
      </c>
      <c r="C20" s="6" t="s">
        <v>85</v>
      </c>
    </row>
    <row r="22" spans="1:3" x14ac:dyDescent="0.25">
      <c r="A22" t="s">
        <v>75</v>
      </c>
      <c r="B22" s="6" t="s">
        <v>79</v>
      </c>
      <c r="C22" s="6" t="s">
        <v>86</v>
      </c>
    </row>
    <row r="26" spans="1:3" ht="21" x14ac:dyDescent="0.35">
      <c r="A26" s="18" t="s">
        <v>136</v>
      </c>
    </row>
    <row r="28" spans="1:3" x14ac:dyDescent="0.25">
      <c r="B28" s="6" t="s">
        <v>138</v>
      </c>
      <c r="C28" s="6" t="s">
        <v>137</v>
      </c>
    </row>
    <row r="31" spans="1:3" x14ac:dyDescent="0.25">
      <c r="A31" t="s">
        <v>139</v>
      </c>
    </row>
    <row r="32" spans="1:3" x14ac:dyDescent="0.25">
      <c r="A32" t="s">
        <v>140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Z163"/>
  <sheetViews>
    <sheetView workbookViewId="0">
      <selection activeCell="D156" sqref="D156:E156"/>
    </sheetView>
  </sheetViews>
  <sheetFormatPr baseColWidth="10" defaultRowHeight="15" x14ac:dyDescent="0.25"/>
  <cols>
    <col min="1" max="1" width="23" customWidth="1"/>
  </cols>
  <sheetData>
    <row r="1" spans="1:52" ht="18" x14ac:dyDescent="0.25">
      <c r="A1" s="27" t="s">
        <v>135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3" spans="1:52" x14ac:dyDescent="0.25">
      <c r="A3" s="22"/>
      <c r="B3" s="59" t="s">
        <v>92</v>
      </c>
      <c r="C3" s="60"/>
      <c r="D3" s="61"/>
      <c r="E3" s="63"/>
      <c r="F3" s="64"/>
      <c r="G3" s="64"/>
      <c r="H3" s="61"/>
      <c r="I3" s="62"/>
      <c r="J3" s="22"/>
      <c r="K3" s="39" t="s">
        <v>93</v>
      </c>
      <c r="L3" s="38"/>
      <c r="M3" s="38"/>
      <c r="N3" s="38"/>
      <c r="O3" s="22"/>
    </row>
    <row r="4" spans="1:52" x14ac:dyDescent="0.25">
      <c r="A4" s="25" t="s">
        <v>94</v>
      </c>
      <c r="B4" s="25" t="s">
        <v>95</v>
      </c>
      <c r="C4" s="28" t="s">
        <v>96</v>
      </c>
      <c r="D4" s="30" t="s">
        <v>97</v>
      </c>
      <c r="E4" s="31" t="s">
        <v>98</v>
      </c>
      <c r="F4" s="40" t="s">
        <v>97</v>
      </c>
      <c r="G4" s="40" t="s">
        <v>98</v>
      </c>
      <c r="H4" s="30" t="s">
        <v>97</v>
      </c>
      <c r="I4" s="26" t="s">
        <v>98</v>
      </c>
      <c r="J4" s="22"/>
      <c r="K4" s="22"/>
      <c r="L4" s="22"/>
      <c r="M4" s="22"/>
      <c r="N4" s="22"/>
      <c r="O4" s="22"/>
    </row>
    <row r="5" spans="1:52" x14ac:dyDescent="0.25">
      <c r="A5" s="35" t="s">
        <v>99</v>
      </c>
      <c r="B5" s="22">
        <v>1</v>
      </c>
      <c r="C5" s="34">
        <v>51</v>
      </c>
      <c r="D5" s="24">
        <v>810.3</v>
      </c>
      <c r="E5" s="33">
        <v>436.32</v>
      </c>
      <c r="F5" s="24">
        <v>2819.12</v>
      </c>
      <c r="G5" s="33">
        <v>885.68</v>
      </c>
      <c r="H5" s="24">
        <v>1772.07</v>
      </c>
      <c r="I5" s="24">
        <v>580.99</v>
      </c>
      <c r="J5" s="22"/>
      <c r="K5" s="22"/>
      <c r="L5" s="22"/>
      <c r="M5" s="22"/>
      <c r="N5" s="22"/>
      <c r="O5" s="22"/>
    </row>
    <row r="6" spans="1:52" x14ac:dyDescent="0.25">
      <c r="A6" s="35" t="s">
        <v>99</v>
      </c>
      <c r="B6" s="22">
        <v>52</v>
      </c>
      <c r="C6" s="29">
        <v>75</v>
      </c>
      <c r="D6" s="24">
        <v>1016.14</v>
      </c>
      <c r="E6" s="33">
        <v>436.32</v>
      </c>
      <c r="F6" s="24">
        <v>2819.12</v>
      </c>
      <c r="G6" s="33">
        <v>885.68</v>
      </c>
      <c r="H6" s="24">
        <v>1772.07</v>
      </c>
      <c r="I6" s="24">
        <v>580.99</v>
      </c>
      <c r="J6" s="22"/>
      <c r="K6" s="22"/>
      <c r="L6" s="22"/>
      <c r="M6" s="22"/>
      <c r="N6" s="22"/>
      <c r="O6" s="22"/>
    </row>
    <row r="7" spans="1:52" x14ac:dyDescent="0.25">
      <c r="A7" s="35" t="s">
        <v>99</v>
      </c>
      <c r="B7" s="22">
        <v>76</v>
      </c>
      <c r="C7" s="29">
        <v>96</v>
      </c>
      <c r="D7" s="24">
        <v>1259.1199999999999</v>
      </c>
      <c r="E7" s="33">
        <v>466.79</v>
      </c>
      <c r="F7" s="24">
        <v>2819.12</v>
      </c>
      <c r="G7" s="33">
        <v>885.68</v>
      </c>
      <c r="H7" s="24">
        <v>1772.07</v>
      </c>
      <c r="I7" s="24">
        <v>580.99</v>
      </c>
      <c r="J7" s="22"/>
      <c r="K7" s="22"/>
      <c r="L7" s="22"/>
      <c r="M7" s="22"/>
      <c r="N7" s="22"/>
      <c r="O7" s="22"/>
    </row>
    <row r="8" spans="1:52" x14ac:dyDescent="0.25">
      <c r="A8" s="35" t="s">
        <v>99</v>
      </c>
      <c r="B8" s="22">
        <v>97</v>
      </c>
      <c r="C8" s="29">
        <v>149</v>
      </c>
      <c r="D8" s="24">
        <v>1837.71</v>
      </c>
      <c r="E8" s="33">
        <v>495.53</v>
      </c>
      <c r="F8" s="24">
        <v>4012.45</v>
      </c>
      <c r="G8" s="33">
        <v>885.68</v>
      </c>
      <c r="H8" s="24">
        <v>2514.96</v>
      </c>
      <c r="I8" s="24">
        <v>580.99</v>
      </c>
      <c r="J8" s="22"/>
      <c r="K8" s="22"/>
      <c r="L8" s="22"/>
      <c r="M8" s="22"/>
      <c r="N8" s="22"/>
      <c r="O8" s="22"/>
    </row>
    <row r="9" spans="1:52" x14ac:dyDescent="0.25">
      <c r="A9" s="35" t="s">
        <v>99</v>
      </c>
      <c r="B9" s="22">
        <v>150</v>
      </c>
      <c r="C9" s="29">
        <v>212</v>
      </c>
      <c r="D9" s="24">
        <v>2512.59</v>
      </c>
      <c r="E9" s="33">
        <v>642.35</v>
      </c>
      <c r="F9" s="36">
        <v>4213.7</v>
      </c>
      <c r="G9" s="37">
        <v>1049.99</v>
      </c>
      <c r="H9" s="24">
        <v>2640.24</v>
      </c>
      <c r="I9" s="24">
        <v>687.44</v>
      </c>
      <c r="J9" s="22"/>
      <c r="K9" s="38" t="s">
        <v>100</v>
      </c>
      <c r="L9" s="38"/>
      <c r="M9" s="38"/>
      <c r="N9" s="38"/>
      <c r="O9" s="22"/>
    </row>
    <row r="10" spans="1:52" x14ac:dyDescent="0.25">
      <c r="A10" s="35" t="s">
        <v>99</v>
      </c>
      <c r="B10" s="22">
        <v>213</v>
      </c>
      <c r="C10" s="29">
        <v>266</v>
      </c>
      <c r="D10" s="24">
        <v>3259.88</v>
      </c>
      <c r="E10" s="33">
        <v>712.19</v>
      </c>
      <c r="F10" s="24">
        <v>4339.8100000000004</v>
      </c>
      <c r="G10" s="33">
        <v>1049.99</v>
      </c>
      <c r="H10" s="24">
        <v>2718.76</v>
      </c>
      <c r="I10" s="24">
        <v>687.44</v>
      </c>
      <c r="J10" s="22"/>
      <c r="K10" s="22"/>
      <c r="L10" s="22"/>
      <c r="M10" s="22"/>
      <c r="N10" s="22"/>
      <c r="O10" s="22"/>
    </row>
    <row r="11" spans="1:52" x14ac:dyDescent="0.25">
      <c r="A11" s="35" t="s">
        <v>99</v>
      </c>
      <c r="B11" s="22">
        <v>267</v>
      </c>
      <c r="C11" s="29">
        <v>290</v>
      </c>
      <c r="D11" s="24">
        <v>3617.11</v>
      </c>
      <c r="E11" s="33">
        <v>882.97</v>
      </c>
      <c r="F11" s="24">
        <v>4339.8100000000004</v>
      </c>
      <c r="G11" s="33">
        <v>1049.99</v>
      </c>
      <c r="H11" s="24">
        <v>2718.76</v>
      </c>
      <c r="I11" s="24">
        <v>687.44</v>
      </c>
      <c r="J11" s="22"/>
      <c r="K11" s="22"/>
      <c r="L11" s="22"/>
      <c r="M11" s="22"/>
      <c r="N11" s="22"/>
      <c r="O11" s="22"/>
    </row>
    <row r="12" spans="1:52" x14ac:dyDescent="0.25">
      <c r="A12" s="35" t="s">
        <v>99</v>
      </c>
      <c r="B12" s="22">
        <v>291</v>
      </c>
      <c r="C12" s="29">
        <v>317</v>
      </c>
      <c r="D12" s="24">
        <v>4005.75</v>
      </c>
      <c r="E12" s="33">
        <v>1071.3</v>
      </c>
      <c r="F12" s="36">
        <v>5458.49</v>
      </c>
      <c r="G12" s="37">
        <v>1368.41</v>
      </c>
      <c r="H12" s="24">
        <v>3415.16</v>
      </c>
      <c r="I12" s="24">
        <v>893.71</v>
      </c>
      <c r="J12" s="22"/>
      <c r="K12" s="38" t="s">
        <v>101</v>
      </c>
      <c r="L12" s="38"/>
      <c r="M12" s="38"/>
      <c r="N12" s="38"/>
      <c r="O12" s="38"/>
    </row>
    <row r="13" spans="1:52" x14ac:dyDescent="0.25">
      <c r="A13" s="35" t="s">
        <v>99</v>
      </c>
      <c r="B13" s="22">
        <v>318</v>
      </c>
      <c r="C13" s="29">
        <v>999999</v>
      </c>
      <c r="D13" s="24">
        <v>4323.3999999999996</v>
      </c>
      <c r="E13" s="33">
        <v>1386.53</v>
      </c>
      <c r="F13" s="36">
        <v>5458.49</v>
      </c>
      <c r="G13" s="37">
        <v>1700.98</v>
      </c>
      <c r="H13" s="24">
        <v>3415.16</v>
      </c>
      <c r="I13" s="24">
        <v>1109.1400000000001</v>
      </c>
      <c r="J13" s="22"/>
      <c r="K13" s="38" t="s">
        <v>102</v>
      </c>
      <c r="L13" s="38"/>
      <c r="M13" s="38"/>
      <c r="N13" s="38"/>
      <c r="O13" s="38"/>
    </row>
    <row r="14" spans="1:52" x14ac:dyDescent="0.25">
      <c r="A14" s="35"/>
      <c r="B14" s="22"/>
      <c r="C14" s="29"/>
      <c r="D14" s="24"/>
      <c r="E14" s="33"/>
      <c r="F14" s="24"/>
      <c r="G14" s="33"/>
      <c r="H14" s="24"/>
      <c r="I14" s="24"/>
      <c r="J14" s="22"/>
      <c r="K14" s="22"/>
      <c r="L14" s="22"/>
      <c r="M14" s="22"/>
      <c r="N14" s="22"/>
      <c r="O14" s="22"/>
    </row>
    <row r="15" spans="1:52" x14ac:dyDescent="0.25">
      <c r="A15" s="35" t="s">
        <v>103</v>
      </c>
      <c r="B15" s="22">
        <v>1</v>
      </c>
      <c r="C15" s="29">
        <v>51</v>
      </c>
      <c r="D15" s="24">
        <v>846.26</v>
      </c>
      <c r="E15" s="33">
        <v>459.51</v>
      </c>
      <c r="F15" s="24">
        <v>2950.56</v>
      </c>
      <c r="G15" s="33">
        <v>932.41</v>
      </c>
      <c r="H15" s="24">
        <v>1854.69</v>
      </c>
      <c r="I15" s="24">
        <v>611.64</v>
      </c>
      <c r="J15" s="22"/>
      <c r="K15" s="22"/>
      <c r="L15" s="22"/>
      <c r="M15" s="22"/>
      <c r="N15" s="22"/>
      <c r="O15" s="22"/>
    </row>
    <row r="16" spans="1:52" x14ac:dyDescent="0.25">
      <c r="A16" s="35" t="s">
        <v>103</v>
      </c>
      <c r="B16" s="22">
        <v>52</v>
      </c>
      <c r="C16" s="29">
        <v>75</v>
      </c>
      <c r="D16" s="24">
        <v>1061.23</v>
      </c>
      <c r="E16" s="33">
        <v>459.51</v>
      </c>
      <c r="F16" s="24">
        <v>2950.56</v>
      </c>
      <c r="G16" s="33">
        <v>932.41</v>
      </c>
      <c r="H16" s="24">
        <v>1854.69</v>
      </c>
      <c r="I16" s="24">
        <v>611.64</v>
      </c>
      <c r="K16" s="58" t="s">
        <v>118</v>
      </c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</row>
    <row r="17" spans="1:52" x14ac:dyDescent="0.25">
      <c r="A17" s="35" t="s">
        <v>103</v>
      </c>
      <c r="B17" s="22">
        <v>76</v>
      </c>
      <c r="C17" s="29">
        <v>96</v>
      </c>
      <c r="D17" s="24">
        <v>1315</v>
      </c>
      <c r="E17" s="33">
        <v>491.61</v>
      </c>
      <c r="F17" s="24">
        <v>2950.56</v>
      </c>
      <c r="G17" s="33">
        <v>932.41</v>
      </c>
      <c r="H17" s="24">
        <v>1854.69</v>
      </c>
      <c r="I17" s="24">
        <v>611.64</v>
      </c>
      <c r="K17" s="58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</row>
    <row r="18" spans="1:52" x14ac:dyDescent="0.25">
      <c r="A18" s="35" t="s">
        <v>103</v>
      </c>
      <c r="B18" s="22">
        <v>97</v>
      </c>
      <c r="C18" s="29">
        <v>149</v>
      </c>
      <c r="D18" s="24">
        <v>1919.25</v>
      </c>
      <c r="E18" s="33">
        <v>521.88</v>
      </c>
      <c r="F18" s="24">
        <v>4199.53</v>
      </c>
      <c r="G18" s="33">
        <v>932.41</v>
      </c>
      <c r="H18" s="24">
        <v>2632.22</v>
      </c>
      <c r="I18" s="24">
        <v>611.64</v>
      </c>
      <c r="K18" s="58" t="s">
        <v>119</v>
      </c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</row>
    <row r="19" spans="1:52" x14ac:dyDescent="0.25">
      <c r="A19" s="35" t="s">
        <v>103</v>
      </c>
      <c r="B19" s="22">
        <v>150</v>
      </c>
      <c r="C19" s="29">
        <v>212</v>
      </c>
      <c r="D19" s="24">
        <v>2624.08</v>
      </c>
      <c r="E19" s="33">
        <v>676.5</v>
      </c>
      <c r="F19" s="36">
        <v>4410.16</v>
      </c>
      <c r="G19" s="37">
        <v>1105.3900000000001</v>
      </c>
      <c r="H19" s="24">
        <v>2763.34</v>
      </c>
      <c r="I19" s="24">
        <v>723.71</v>
      </c>
      <c r="K19" s="58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</row>
    <row r="20" spans="1:52" x14ac:dyDescent="0.25">
      <c r="A20" s="35" t="s">
        <v>103</v>
      </c>
      <c r="B20" s="22">
        <v>213</v>
      </c>
      <c r="C20" s="29">
        <v>266</v>
      </c>
      <c r="D20" s="24">
        <v>3404.54</v>
      </c>
      <c r="E20" s="33">
        <v>750.05</v>
      </c>
      <c r="F20" s="24">
        <v>4542.1499999999996</v>
      </c>
      <c r="G20" s="33">
        <v>1105.3900000000001</v>
      </c>
      <c r="H20" s="24">
        <v>2845.52</v>
      </c>
      <c r="I20" s="24">
        <v>723.71</v>
      </c>
      <c r="K20" s="58" t="s">
        <v>120</v>
      </c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</row>
    <row r="21" spans="1:52" x14ac:dyDescent="0.25">
      <c r="A21" s="35" t="s">
        <v>103</v>
      </c>
      <c r="B21" s="22">
        <v>267</v>
      </c>
      <c r="C21" s="29">
        <v>290</v>
      </c>
      <c r="D21" s="24">
        <v>3777.61</v>
      </c>
      <c r="E21" s="33">
        <v>929.91</v>
      </c>
      <c r="F21" s="24">
        <v>4542.1499999999996</v>
      </c>
      <c r="G21" s="33">
        <v>1105.3900000000001</v>
      </c>
      <c r="H21" s="24">
        <v>2845.52</v>
      </c>
      <c r="I21" s="24">
        <v>723.71</v>
      </c>
    </row>
    <row r="22" spans="1:52" x14ac:dyDescent="0.25">
      <c r="A22" s="35" t="s">
        <v>103</v>
      </c>
      <c r="B22" s="22">
        <v>291</v>
      </c>
      <c r="C22" s="29">
        <v>317</v>
      </c>
      <c r="D22" s="24">
        <v>4183.5</v>
      </c>
      <c r="E22" s="33">
        <v>1128.26</v>
      </c>
      <c r="F22" s="36">
        <v>5712.99</v>
      </c>
      <c r="G22" s="37">
        <v>1440.6</v>
      </c>
      <c r="H22" s="24">
        <v>3574.39</v>
      </c>
      <c r="I22" s="24">
        <v>940.86</v>
      </c>
    </row>
    <row r="23" spans="1:52" x14ac:dyDescent="0.25">
      <c r="A23" s="35" t="s">
        <v>103</v>
      </c>
      <c r="B23" s="22">
        <v>318</v>
      </c>
      <c r="C23" s="29">
        <v>999999</v>
      </c>
      <c r="D23" s="24">
        <v>4515.24</v>
      </c>
      <c r="E23" s="33">
        <v>1460.24</v>
      </c>
      <c r="F23" s="36">
        <v>5712.99</v>
      </c>
      <c r="G23" s="37">
        <v>1790.73</v>
      </c>
      <c r="H23" s="24">
        <v>3574.39</v>
      </c>
      <c r="I23" s="24">
        <v>1167.6600000000001</v>
      </c>
    </row>
    <row r="24" spans="1:52" x14ac:dyDescent="0.25">
      <c r="A24" s="35"/>
      <c r="B24" s="22"/>
      <c r="C24" s="29"/>
      <c r="D24" s="24"/>
      <c r="E24" s="33"/>
      <c r="F24" s="24"/>
      <c r="G24" s="33"/>
      <c r="H24" s="24"/>
      <c r="I24" s="24"/>
    </row>
    <row r="25" spans="1:52" x14ac:dyDescent="0.25">
      <c r="A25" s="35" t="s">
        <v>104</v>
      </c>
      <c r="B25" s="22">
        <v>1</v>
      </c>
      <c r="C25" s="29">
        <v>51</v>
      </c>
      <c r="D25" s="24">
        <v>539.48</v>
      </c>
      <c r="E25" s="33">
        <v>387.05</v>
      </c>
      <c r="F25" s="24">
        <v>1771.54</v>
      </c>
      <c r="G25" s="33">
        <v>756.52</v>
      </c>
      <c r="H25" s="24">
        <v>1113.58</v>
      </c>
      <c r="I25" s="24">
        <v>496.27</v>
      </c>
    </row>
    <row r="26" spans="1:52" x14ac:dyDescent="0.25">
      <c r="A26" s="35" t="s">
        <v>104</v>
      </c>
      <c r="B26" s="22">
        <v>52</v>
      </c>
      <c r="C26" s="29">
        <v>75</v>
      </c>
      <c r="D26" s="24">
        <v>676.53</v>
      </c>
      <c r="E26" s="33">
        <v>387.05</v>
      </c>
      <c r="F26" s="24">
        <v>1771.54</v>
      </c>
      <c r="G26" s="33">
        <v>756.52</v>
      </c>
      <c r="H26" s="24">
        <v>1113.58</v>
      </c>
      <c r="I26" s="24">
        <v>496.27</v>
      </c>
    </row>
    <row r="27" spans="1:52" x14ac:dyDescent="0.25">
      <c r="A27" s="35" t="s">
        <v>104</v>
      </c>
      <c r="B27" s="22">
        <v>76</v>
      </c>
      <c r="C27" s="29">
        <v>96</v>
      </c>
      <c r="D27" s="24">
        <v>838.3</v>
      </c>
      <c r="E27" s="33">
        <v>414.08</v>
      </c>
      <c r="F27" s="24">
        <v>1771.54</v>
      </c>
      <c r="G27" s="33">
        <v>756.52</v>
      </c>
      <c r="H27" s="24">
        <v>1113.58</v>
      </c>
      <c r="I27" s="24">
        <v>496.27</v>
      </c>
    </row>
    <row r="28" spans="1:52" x14ac:dyDescent="0.25">
      <c r="A28" s="35" t="s">
        <v>104</v>
      </c>
      <c r="B28" s="22">
        <v>97</v>
      </c>
      <c r="C28" s="29">
        <v>149</v>
      </c>
      <c r="D28" s="24">
        <v>1223.51</v>
      </c>
      <c r="E28" s="33">
        <v>439.58</v>
      </c>
      <c r="F28" s="24">
        <v>2521.44</v>
      </c>
      <c r="G28" s="33">
        <v>756.52</v>
      </c>
      <c r="H28" s="24">
        <v>1580.41</v>
      </c>
      <c r="I28" s="24">
        <v>496.27</v>
      </c>
    </row>
    <row r="29" spans="1:52" x14ac:dyDescent="0.25">
      <c r="A29" s="35" t="s">
        <v>104</v>
      </c>
      <c r="B29" s="22">
        <v>150</v>
      </c>
      <c r="C29" s="29">
        <v>212</v>
      </c>
      <c r="D29" s="24">
        <v>1672.83</v>
      </c>
      <c r="E29" s="33">
        <v>569.82000000000005</v>
      </c>
      <c r="F29" s="36">
        <v>2647.9</v>
      </c>
      <c r="G29" s="37">
        <v>896.88</v>
      </c>
      <c r="H29" s="24">
        <v>1659.14</v>
      </c>
      <c r="I29" s="24">
        <v>587.19000000000005</v>
      </c>
    </row>
    <row r="30" spans="1:52" x14ac:dyDescent="0.25">
      <c r="A30" s="35" t="s">
        <v>104</v>
      </c>
      <c r="B30" s="22">
        <v>213</v>
      </c>
      <c r="C30" s="29">
        <v>266</v>
      </c>
      <c r="D30" s="24">
        <v>2170.36</v>
      </c>
      <c r="E30" s="33">
        <v>631.77</v>
      </c>
      <c r="F30" s="24">
        <v>2727.15</v>
      </c>
      <c r="G30" s="33">
        <v>896.88</v>
      </c>
      <c r="H30" s="24">
        <v>1708.48</v>
      </c>
      <c r="I30" s="24">
        <v>587.19000000000005</v>
      </c>
    </row>
    <row r="31" spans="1:52" x14ac:dyDescent="0.25">
      <c r="A31" s="35" t="s">
        <v>104</v>
      </c>
      <c r="B31" s="22">
        <v>267</v>
      </c>
      <c r="C31" s="29">
        <v>290</v>
      </c>
      <c r="D31" s="24">
        <v>2408.1999999999998</v>
      </c>
      <c r="E31" s="33">
        <v>783.26</v>
      </c>
      <c r="F31" s="24">
        <v>2727.15</v>
      </c>
      <c r="G31" s="33">
        <v>896.88</v>
      </c>
      <c r="H31" s="24">
        <v>1708.48</v>
      </c>
      <c r="I31" s="24">
        <v>587.19000000000005</v>
      </c>
    </row>
    <row r="32" spans="1:52" x14ac:dyDescent="0.25">
      <c r="A32" s="35" t="s">
        <v>104</v>
      </c>
      <c r="B32" s="22">
        <v>291</v>
      </c>
      <c r="C32" s="29">
        <v>317</v>
      </c>
      <c r="D32" s="24">
        <v>2666.95</v>
      </c>
      <c r="E32" s="33">
        <v>950.33</v>
      </c>
      <c r="F32" s="36">
        <v>3430.13</v>
      </c>
      <c r="G32" s="37">
        <v>1168.8599999999999</v>
      </c>
      <c r="H32" s="24">
        <v>2146.1</v>
      </c>
      <c r="I32" s="24">
        <v>763.38</v>
      </c>
    </row>
    <row r="33" spans="1:9" x14ac:dyDescent="0.25">
      <c r="A33" s="35" t="s">
        <v>104</v>
      </c>
      <c r="B33" s="22">
        <v>318</v>
      </c>
      <c r="C33" s="29">
        <v>999999</v>
      </c>
      <c r="D33" s="24">
        <v>2878.43</v>
      </c>
      <c r="E33" s="33">
        <v>1229.96</v>
      </c>
      <c r="F33" s="36">
        <v>3430.13</v>
      </c>
      <c r="G33" s="37">
        <v>1452.93</v>
      </c>
      <c r="H33" s="24">
        <v>2146.1</v>
      </c>
      <c r="I33" s="24">
        <v>947.4</v>
      </c>
    </row>
    <row r="34" spans="1:9" x14ac:dyDescent="0.25">
      <c r="A34" s="35"/>
      <c r="B34" s="22"/>
      <c r="C34" s="29"/>
      <c r="D34" s="24"/>
      <c r="E34" s="33"/>
      <c r="F34" s="24"/>
      <c r="G34" s="33"/>
      <c r="H34" s="24"/>
      <c r="I34" s="24"/>
    </row>
    <row r="35" spans="1:9" x14ac:dyDescent="0.25">
      <c r="A35" s="35" t="s">
        <v>105</v>
      </c>
      <c r="B35" s="22">
        <v>1</v>
      </c>
      <c r="C35" s="29">
        <v>51</v>
      </c>
      <c r="D35" s="24">
        <v>904.43</v>
      </c>
      <c r="E35" s="33">
        <v>580.97</v>
      </c>
      <c r="F35" s="24">
        <v>2922.43</v>
      </c>
      <c r="G35" s="33">
        <v>1023.71</v>
      </c>
      <c r="H35" s="24">
        <v>1837.01</v>
      </c>
      <c r="I35" s="24">
        <v>671.54</v>
      </c>
    </row>
    <row r="36" spans="1:9" x14ac:dyDescent="0.25">
      <c r="A36" s="35" t="s">
        <v>105</v>
      </c>
      <c r="B36" s="22">
        <v>52</v>
      </c>
      <c r="C36" s="29">
        <v>75</v>
      </c>
      <c r="D36" s="24">
        <v>1134.19</v>
      </c>
      <c r="E36" s="33">
        <v>580.97</v>
      </c>
      <c r="F36" s="24">
        <v>2922.43</v>
      </c>
      <c r="G36" s="33">
        <v>1023.71</v>
      </c>
      <c r="H36" s="24">
        <v>1837.01</v>
      </c>
      <c r="I36" s="24">
        <v>671.54</v>
      </c>
    </row>
    <row r="37" spans="1:9" x14ac:dyDescent="0.25">
      <c r="A37" s="35" t="s">
        <v>105</v>
      </c>
      <c r="B37" s="22">
        <v>76</v>
      </c>
      <c r="C37" s="29">
        <v>96</v>
      </c>
      <c r="D37" s="24">
        <v>1405.4</v>
      </c>
      <c r="E37" s="33">
        <v>621.54999999999995</v>
      </c>
      <c r="F37" s="24">
        <v>2922.43</v>
      </c>
      <c r="G37" s="33">
        <v>1023.71</v>
      </c>
      <c r="H37" s="24">
        <v>1837.01</v>
      </c>
      <c r="I37" s="24">
        <v>671.54</v>
      </c>
    </row>
    <row r="38" spans="1:9" x14ac:dyDescent="0.25">
      <c r="A38" s="35" t="s">
        <v>105</v>
      </c>
      <c r="B38" s="22">
        <v>97</v>
      </c>
      <c r="C38" s="29">
        <v>149</v>
      </c>
      <c r="D38" s="24">
        <v>2051.19</v>
      </c>
      <c r="E38" s="33">
        <v>659.82</v>
      </c>
      <c r="F38" s="24">
        <v>4159.49</v>
      </c>
      <c r="G38" s="33">
        <v>1023.71</v>
      </c>
      <c r="H38" s="24">
        <v>2607.12</v>
      </c>
      <c r="I38" s="24">
        <v>671.54</v>
      </c>
    </row>
    <row r="39" spans="1:9" x14ac:dyDescent="0.25">
      <c r="A39" s="35" t="s">
        <v>105</v>
      </c>
      <c r="B39" s="22">
        <v>150</v>
      </c>
      <c r="C39" s="29">
        <v>212</v>
      </c>
      <c r="D39" s="24">
        <v>2804.48</v>
      </c>
      <c r="E39" s="33">
        <v>855.31</v>
      </c>
      <c r="F39" s="36">
        <v>4368.12</v>
      </c>
      <c r="G39" s="37">
        <v>1213.6300000000001</v>
      </c>
      <c r="H39" s="24">
        <v>2737</v>
      </c>
      <c r="I39" s="24">
        <v>794.58</v>
      </c>
    </row>
    <row r="40" spans="1:9" x14ac:dyDescent="0.25">
      <c r="A40" s="35" t="s">
        <v>105</v>
      </c>
      <c r="B40" s="22">
        <v>213</v>
      </c>
      <c r="C40" s="29">
        <v>266</v>
      </c>
      <c r="D40" s="24">
        <v>3638.58</v>
      </c>
      <c r="E40" s="33">
        <v>948.3</v>
      </c>
      <c r="F40" s="24">
        <v>4498.8500000000004</v>
      </c>
      <c r="G40" s="33">
        <v>1213.6300000000001</v>
      </c>
      <c r="H40" s="24">
        <v>2818.39</v>
      </c>
      <c r="I40" s="24">
        <v>794.58</v>
      </c>
    </row>
    <row r="41" spans="1:9" x14ac:dyDescent="0.25">
      <c r="A41" s="35" t="s">
        <v>105</v>
      </c>
      <c r="B41" s="22">
        <v>267</v>
      </c>
      <c r="C41" s="29">
        <v>290</v>
      </c>
      <c r="D41" s="24">
        <v>4037.31</v>
      </c>
      <c r="E41" s="33">
        <v>1175.69</v>
      </c>
      <c r="F41" s="24">
        <v>4498.8500000000004</v>
      </c>
      <c r="G41" s="33">
        <v>1213.6300000000001</v>
      </c>
      <c r="H41" s="24">
        <v>2818.39</v>
      </c>
      <c r="I41" s="24">
        <v>794.58</v>
      </c>
    </row>
    <row r="42" spans="1:9" x14ac:dyDescent="0.25">
      <c r="A42" s="35" t="s">
        <v>105</v>
      </c>
      <c r="B42" s="22">
        <v>291</v>
      </c>
      <c r="C42" s="29">
        <v>317</v>
      </c>
      <c r="D42" s="24">
        <v>4471.1000000000004</v>
      </c>
      <c r="E42" s="33">
        <v>1426.47</v>
      </c>
      <c r="F42" s="36">
        <v>5658.53</v>
      </c>
      <c r="G42" s="37">
        <v>1581.67</v>
      </c>
      <c r="H42" s="24">
        <v>3540.31</v>
      </c>
      <c r="I42" s="24">
        <v>1032.99</v>
      </c>
    </row>
    <row r="43" spans="1:9" x14ac:dyDescent="0.25">
      <c r="A43" s="35" t="s">
        <v>105</v>
      </c>
      <c r="B43" s="22">
        <v>318</v>
      </c>
      <c r="C43" s="29">
        <v>999999</v>
      </c>
      <c r="D43" s="24">
        <v>4825.6499999999996</v>
      </c>
      <c r="E43" s="33">
        <v>1846.2</v>
      </c>
      <c r="F43" s="36">
        <v>5658.53</v>
      </c>
      <c r="G43" s="37">
        <v>1966.08</v>
      </c>
      <c r="H43" s="24">
        <v>3540.31</v>
      </c>
      <c r="I43" s="24">
        <v>1282</v>
      </c>
    </row>
    <row r="44" spans="1:9" x14ac:dyDescent="0.25">
      <c r="A44" s="35"/>
      <c r="B44" s="22"/>
      <c r="C44" s="29"/>
      <c r="D44" s="24"/>
      <c r="E44" s="33"/>
      <c r="F44" s="24"/>
      <c r="G44" s="33"/>
      <c r="H44" s="24"/>
      <c r="I44" s="24"/>
    </row>
    <row r="45" spans="1:9" x14ac:dyDescent="0.25">
      <c r="A45" s="35" t="s">
        <v>106</v>
      </c>
      <c r="B45" s="22">
        <v>1</v>
      </c>
      <c r="C45" s="29">
        <v>51</v>
      </c>
      <c r="D45" s="24">
        <v>608.23</v>
      </c>
      <c r="E45" s="33">
        <v>349.15</v>
      </c>
      <c r="F45" s="24">
        <v>2533.11</v>
      </c>
      <c r="G45" s="33">
        <v>853.72</v>
      </c>
      <c r="H45" s="24">
        <v>1592.29</v>
      </c>
      <c r="I45" s="24">
        <v>560.02</v>
      </c>
    </row>
    <row r="46" spans="1:9" x14ac:dyDescent="0.25">
      <c r="A46" s="35" t="s">
        <v>106</v>
      </c>
      <c r="B46" s="22">
        <v>52</v>
      </c>
      <c r="C46" s="29">
        <v>75</v>
      </c>
      <c r="D46" s="24">
        <v>762.74</v>
      </c>
      <c r="E46" s="33">
        <v>349.15</v>
      </c>
      <c r="F46" s="24">
        <v>2533.11</v>
      </c>
      <c r="G46" s="33">
        <v>853.72</v>
      </c>
      <c r="H46" s="24">
        <v>1592.29</v>
      </c>
      <c r="I46" s="24">
        <v>560.02</v>
      </c>
    </row>
    <row r="47" spans="1:9" x14ac:dyDescent="0.25">
      <c r="A47" s="35" t="s">
        <v>106</v>
      </c>
      <c r="B47" s="22">
        <v>76</v>
      </c>
      <c r="C47" s="29">
        <v>96</v>
      </c>
      <c r="D47" s="24">
        <v>945.13</v>
      </c>
      <c r="E47" s="33">
        <v>373.53</v>
      </c>
      <c r="F47" s="24">
        <v>2533.11</v>
      </c>
      <c r="G47" s="33">
        <v>853.72</v>
      </c>
      <c r="H47" s="24">
        <v>1592.29</v>
      </c>
      <c r="I47" s="24">
        <v>560.02</v>
      </c>
    </row>
    <row r="48" spans="1:9" x14ac:dyDescent="0.25">
      <c r="A48" s="35" t="s">
        <v>106</v>
      </c>
      <c r="B48" s="22">
        <v>97</v>
      </c>
      <c r="C48" s="29">
        <v>149</v>
      </c>
      <c r="D48" s="24">
        <v>1379.42</v>
      </c>
      <c r="E48" s="33">
        <v>396.53</v>
      </c>
      <c r="F48" s="24">
        <v>3605.37</v>
      </c>
      <c r="G48" s="33">
        <v>853.72</v>
      </c>
      <c r="H48" s="24">
        <v>2259.8000000000002</v>
      </c>
      <c r="I48" s="24">
        <v>560.02</v>
      </c>
    </row>
    <row r="49" spans="1:14" x14ac:dyDescent="0.25">
      <c r="A49" s="35" t="s">
        <v>106</v>
      </c>
      <c r="B49" s="22">
        <v>150</v>
      </c>
      <c r="C49" s="29">
        <v>212</v>
      </c>
      <c r="D49" s="24">
        <v>1886</v>
      </c>
      <c r="E49" s="33">
        <v>514.02</v>
      </c>
      <c r="F49" s="36">
        <v>3786.2</v>
      </c>
      <c r="G49" s="37">
        <v>1012.1</v>
      </c>
      <c r="H49" s="24">
        <v>2372.37</v>
      </c>
      <c r="I49" s="24">
        <v>662.63</v>
      </c>
    </row>
    <row r="50" spans="1:14" x14ac:dyDescent="0.25">
      <c r="A50" s="35" t="s">
        <v>106</v>
      </c>
      <c r="B50" s="22">
        <v>213</v>
      </c>
      <c r="C50" s="29">
        <v>266</v>
      </c>
      <c r="D50" s="24">
        <v>2446.94</v>
      </c>
      <c r="E50" s="33">
        <v>569.9</v>
      </c>
      <c r="F50" s="24">
        <v>3899.52</v>
      </c>
      <c r="G50" s="33">
        <v>1012.1</v>
      </c>
      <c r="H50" s="24">
        <v>2442.9299999999998</v>
      </c>
      <c r="I50" s="24">
        <v>662.63</v>
      </c>
    </row>
    <row r="51" spans="1:14" x14ac:dyDescent="0.25">
      <c r="A51" s="35" t="s">
        <v>106</v>
      </c>
      <c r="B51" s="22">
        <v>267</v>
      </c>
      <c r="C51" s="29">
        <v>290</v>
      </c>
      <c r="D51" s="24">
        <v>2715.08</v>
      </c>
      <c r="E51" s="33">
        <v>706.56</v>
      </c>
      <c r="F51" s="24">
        <v>3899.52</v>
      </c>
      <c r="G51" s="33">
        <v>1012.1</v>
      </c>
      <c r="H51" s="24">
        <v>2442.9299999999998</v>
      </c>
      <c r="I51" s="24">
        <v>662.63</v>
      </c>
    </row>
    <row r="52" spans="1:14" x14ac:dyDescent="0.25">
      <c r="A52" s="35" t="s">
        <v>106</v>
      </c>
      <c r="B52" s="22">
        <v>291</v>
      </c>
      <c r="C52" s="29">
        <v>317</v>
      </c>
      <c r="D52" s="24">
        <v>3006.8</v>
      </c>
      <c r="E52" s="33">
        <v>857.27</v>
      </c>
      <c r="F52" s="36">
        <v>4904.7</v>
      </c>
      <c r="G52" s="37">
        <v>1319.02</v>
      </c>
      <c r="H52" s="24">
        <v>3068.68</v>
      </c>
      <c r="I52" s="24">
        <v>861.46</v>
      </c>
    </row>
    <row r="53" spans="1:14" x14ac:dyDescent="0.25">
      <c r="A53" s="35" t="s">
        <v>106</v>
      </c>
      <c r="B53" s="22">
        <v>318</v>
      </c>
      <c r="C53" s="29">
        <v>999999</v>
      </c>
      <c r="D53" s="24">
        <v>3245.23</v>
      </c>
      <c r="E53" s="33">
        <v>1109.52</v>
      </c>
      <c r="F53" s="36">
        <v>4904.7</v>
      </c>
      <c r="G53" s="37">
        <v>1639.6</v>
      </c>
      <c r="H53" s="24">
        <v>3068.68</v>
      </c>
      <c r="I53" s="24">
        <v>1069.1199999999999</v>
      </c>
    </row>
    <row r="54" spans="1:14" x14ac:dyDescent="0.25">
      <c r="A54" s="35"/>
      <c r="B54" s="22"/>
      <c r="C54" s="29"/>
      <c r="D54" s="24"/>
      <c r="E54" s="33"/>
      <c r="F54" s="24"/>
      <c r="G54" s="33"/>
      <c r="H54" s="24"/>
      <c r="I54" s="24"/>
    </row>
    <row r="55" spans="1:14" x14ac:dyDescent="0.25">
      <c r="A55" s="35" t="s">
        <v>107</v>
      </c>
      <c r="B55" s="22">
        <v>1</v>
      </c>
      <c r="C55" s="29">
        <v>51</v>
      </c>
      <c r="D55" s="24">
        <v>770.46</v>
      </c>
      <c r="E55" s="33">
        <v>514.4</v>
      </c>
      <c r="F55" s="24">
        <v>2613.2800000000002</v>
      </c>
      <c r="G55" s="33">
        <v>1010.72</v>
      </c>
      <c r="H55" s="24">
        <v>1642.68</v>
      </c>
      <c r="I55" s="24">
        <v>663.02</v>
      </c>
    </row>
    <row r="56" spans="1:14" x14ac:dyDescent="0.25">
      <c r="A56" s="35" t="s">
        <v>107</v>
      </c>
      <c r="B56" s="22">
        <v>52</v>
      </c>
      <c r="C56" s="29">
        <v>75</v>
      </c>
      <c r="D56" s="24">
        <v>966.18</v>
      </c>
      <c r="E56" s="33">
        <v>514.4</v>
      </c>
      <c r="F56" s="24">
        <v>2613.2800000000002</v>
      </c>
      <c r="G56" s="33">
        <v>1010.72</v>
      </c>
      <c r="H56" s="24">
        <v>1642.68</v>
      </c>
      <c r="I56" s="24">
        <v>663.02</v>
      </c>
    </row>
    <row r="57" spans="1:14" x14ac:dyDescent="0.25">
      <c r="A57" s="35" t="s">
        <v>107</v>
      </c>
      <c r="B57" s="22">
        <v>76</v>
      </c>
      <c r="C57" s="29">
        <v>96</v>
      </c>
      <c r="D57" s="24">
        <v>1197.22</v>
      </c>
      <c r="E57" s="33">
        <v>550.33000000000004</v>
      </c>
      <c r="F57" s="24">
        <v>2613.2800000000002</v>
      </c>
      <c r="G57" s="33">
        <v>1010.72</v>
      </c>
      <c r="H57" s="24">
        <v>1642.68</v>
      </c>
      <c r="I57" s="24">
        <v>663.02</v>
      </c>
    </row>
    <row r="58" spans="1:14" x14ac:dyDescent="0.25">
      <c r="A58" s="35" t="s">
        <v>107</v>
      </c>
      <c r="B58" s="22">
        <v>97</v>
      </c>
      <c r="C58" s="29">
        <v>149</v>
      </c>
      <c r="D58" s="24">
        <v>1747.35</v>
      </c>
      <c r="E58" s="33">
        <v>584.21</v>
      </c>
      <c r="F58" s="24">
        <v>3719.49</v>
      </c>
      <c r="G58" s="33">
        <v>1010.72</v>
      </c>
      <c r="H58" s="24">
        <v>2331.33</v>
      </c>
      <c r="I58" s="24">
        <v>663.02</v>
      </c>
    </row>
    <row r="59" spans="1:14" x14ac:dyDescent="0.25">
      <c r="A59" s="35" t="s">
        <v>107</v>
      </c>
      <c r="B59" s="22">
        <v>150</v>
      </c>
      <c r="C59" s="29">
        <v>212</v>
      </c>
      <c r="D59" s="24">
        <v>2389.06</v>
      </c>
      <c r="E59" s="33">
        <v>757.3</v>
      </c>
      <c r="F59" s="36">
        <v>3906.04</v>
      </c>
      <c r="G59" s="37">
        <v>1198.23</v>
      </c>
      <c r="H59" s="24">
        <v>2447.4699999999998</v>
      </c>
      <c r="I59" s="24">
        <v>784.49</v>
      </c>
    </row>
    <row r="60" spans="1:14" x14ac:dyDescent="0.25">
      <c r="A60" s="35" t="s">
        <v>107</v>
      </c>
      <c r="B60" s="22">
        <v>213</v>
      </c>
      <c r="C60" s="29">
        <v>266</v>
      </c>
      <c r="D60" s="24">
        <v>3099.61</v>
      </c>
      <c r="E60" s="33">
        <v>839.63</v>
      </c>
      <c r="F60" s="24">
        <v>4022.94</v>
      </c>
      <c r="G60" s="33">
        <v>1198.23</v>
      </c>
      <c r="H60" s="24">
        <v>2520.25</v>
      </c>
      <c r="I60" s="24">
        <v>784.49</v>
      </c>
    </row>
    <row r="61" spans="1:14" x14ac:dyDescent="0.25">
      <c r="A61" s="35" t="s">
        <v>107</v>
      </c>
      <c r="B61" s="22">
        <v>267</v>
      </c>
      <c r="C61" s="29">
        <v>290</v>
      </c>
      <c r="D61" s="24">
        <v>3439.27</v>
      </c>
      <c r="E61" s="33">
        <v>1040.97</v>
      </c>
      <c r="F61" s="24">
        <v>4022.94</v>
      </c>
      <c r="G61" s="33">
        <v>1198.23</v>
      </c>
      <c r="H61" s="24">
        <v>2520.25</v>
      </c>
      <c r="I61" s="24">
        <v>784.49</v>
      </c>
    </row>
    <row r="62" spans="1:14" x14ac:dyDescent="0.25">
      <c r="A62" s="35" t="s">
        <v>107</v>
      </c>
      <c r="B62" s="22">
        <v>291</v>
      </c>
      <c r="C62" s="29">
        <v>317</v>
      </c>
      <c r="D62" s="24">
        <v>3808.81</v>
      </c>
      <c r="E62" s="33">
        <v>1263.01</v>
      </c>
      <c r="F62" s="36">
        <v>5059.9399999999996</v>
      </c>
      <c r="G62" s="37">
        <v>1561.6</v>
      </c>
      <c r="H62" s="24">
        <v>3165.81</v>
      </c>
      <c r="I62" s="24">
        <v>1019.88</v>
      </c>
    </row>
    <row r="63" spans="1:14" x14ac:dyDescent="0.25">
      <c r="A63" s="35" t="s">
        <v>107</v>
      </c>
      <c r="B63" s="22">
        <v>318</v>
      </c>
      <c r="C63" s="29">
        <v>999999</v>
      </c>
      <c r="D63" s="24">
        <v>4110.83</v>
      </c>
      <c r="E63" s="33">
        <v>1634.64</v>
      </c>
      <c r="F63" s="36">
        <v>5059.9399999999996</v>
      </c>
      <c r="G63" s="37">
        <v>1941.13</v>
      </c>
      <c r="H63" s="24">
        <v>3165.81</v>
      </c>
      <c r="I63" s="24">
        <v>1265.74</v>
      </c>
    </row>
    <row r="64" spans="1:14" x14ac:dyDescent="0.25">
      <c r="A64" s="23"/>
      <c r="B64" s="22"/>
      <c r="C64" s="22"/>
      <c r="D64" s="24"/>
      <c r="E64" s="24"/>
      <c r="F64" s="24"/>
      <c r="G64" s="24"/>
      <c r="H64" s="24"/>
      <c r="I64" s="24"/>
      <c r="J64" s="22"/>
      <c r="K64" s="22"/>
      <c r="L64" s="22"/>
      <c r="M64" s="22"/>
      <c r="N64" s="22"/>
    </row>
    <row r="65" spans="1:14" x14ac:dyDescent="0.25">
      <c r="A65" s="23"/>
      <c r="B65" s="22"/>
      <c r="C65" s="22"/>
      <c r="D65" s="24"/>
      <c r="E65" s="24"/>
      <c r="F65" s="24"/>
      <c r="G65" s="24"/>
      <c r="H65" s="24"/>
      <c r="I65" s="24"/>
      <c r="J65" s="22"/>
      <c r="K65" s="22"/>
      <c r="L65" s="22"/>
      <c r="M65" s="22"/>
      <c r="N65" s="22"/>
    </row>
    <row r="66" spans="1:14" x14ac:dyDescent="0.25">
      <c r="A66" s="22"/>
      <c r="B66" s="22"/>
      <c r="C66" s="22"/>
      <c r="D66" s="24"/>
      <c r="E66" s="24"/>
      <c r="F66" s="22"/>
      <c r="G66" s="22"/>
      <c r="H66" s="22"/>
      <c r="I66" s="22"/>
      <c r="J66" s="22"/>
      <c r="K66" s="22"/>
      <c r="L66" s="22"/>
      <c r="M66" s="22"/>
      <c r="N66" s="22"/>
    </row>
    <row r="67" spans="1:14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</row>
    <row r="68" spans="1:14" x14ac:dyDescent="0.25">
      <c r="A68" s="22"/>
      <c r="B68" s="59" t="s">
        <v>92</v>
      </c>
      <c r="C68" s="60"/>
      <c r="D68" s="61"/>
      <c r="E68" s="63"/>
      <c r="F68" s="64"/>
      <c r="G68" s="64"/>
      <c r="H68" s="22"/>
      <c r="I68" s="39" t="s">
        <v>108</v>
      </c>
      <c r="J68" s="38"/>
      <c r="K68" s="38"/>
      <c r="L68" s="38"/>
      <c r="M68" s="38"/>
      <c r="N68" s="38"/>
    </row>
    <row r="69" spans="1:14" x14ac:dyDescent="0.25">
      <c r="A69" s="25" t="s">
        <v>94</v>
      </c>
      <c r="B69" s="25" t="s">
        <v>95</v>
      </c>
      <c r="C69" s="28" t="s">
        <v>96</v>
      </c>
      <c r="D69" s="30" t="s">
        <v>97</v>
      </c>
      <c r="E69" s="31" t="s">
        <v>98</v>
      </c>
      <c r="F69" s="40" t="s">
        <v>97</v>
      </c>
      <c r="G69" s="40" t="s">
        <v>98</v>
      </c>
      <c r="H69" s="22"/>
      <c r="I69" s="39" t="s">
        <v>109</v>
      </c>
      <c r="J69" s="38"/>
      <c r="K69" s="38"/>
      <c r="L69" s="38"/>
      <c r="M69" s="38"/>
      <c r="N69" s="38"/>
    </row>
    <row r="70" spans="1:14" x14ac:dyDescent="0.25">
      <c r="A70" s="35" t="s">
        <v>99</v>
      </c>
      <c r="B70" s="22">
        <v>1</v>
      </c>
      <c r="C70" s="34">
        <v>29</v>
      </c>
      <c r="D70" s="32">
        <v>259.27</v>
      </c>
      <c r="E70" s="33">
        <v>271.88</v>
      </c>
      <c r="F70" s="24">
        <v>685.48</v>
      </c>
      <c r="G70" s="24">
        <v>582.30999999999995</v>
      </c>
      <c r="H70" s="22"/>
      <c r="I70" s="22"/>
      <c r="J70" s="22"/>
      <c r="K70" s="22"/>
      <c r="L70" s="22"/>
      <c r="M70" s="22"/>
      <c r="N70" s="22"/>
    </row>
    <row r="71" spans="1:14" x14ac:dyDescent="0.25">
      <c r="A71" s="35" t="s">
        <v>99</v>
      </c>
      <c r="B71" s="22">
        <v>30</v>
      </c>
      <c r="C71" s="29">
        <v>37</v>
      </c>
      <c r="D71" s="32">
        <v>355.82</v>
      </c>
      <c r="E71" s="33">
        <v>271.88</v>
      </c>
      <c r="F71" s="24">
        <v>965.09</v>
      </c>
      <c r="G71" s="24">
        <v>582.30999999999995</v>
      </c>
      <c r="H71" s="22"/>
      <c r="I71" s="22"/>
      <c r="J71" s="22"/>
      <c r="K71" s="22"/>
      <c r="L71" s="22"/>
      <c r="M71" s="22"/>
      <c r="N71" s="22"/>
    </row>
    <row r="72" spans="1:14" x14ac:dyDescent="0.25">
      <c r="A72" s="35" t="s">
        <v>99</v>
      </c>
      <c r="B72" s="22">
        <v>38</v>
      </c>
      <c r="C72" s="29">
        <v>44</v>
      </c>
      <c r="D72" s="32">
        <v>725.92</v>
      </c>
      <c r="E72" s="33">
        <v>271.88</v>
      </c>
      <c r="F72" s="24">
        <v>2037.86</v>
      </c>
      <c r="G72" s="24">
        <v>582.30999999999995</v>
      </c>
      <c r="H72" s="22"/>
      <c r="I72" s="22"/>
      <c r="J72" s="22"/>
      <c r="K72" s="22"/>
      <c r="L72" s="22"/>
      <c r="M72" s="22"/>
      <c r="N72" s="22"/>
    </row>
    <row r="73" spans="1:14" x14ac:dyDescent="0.25">
      <c r="A73" s="35" t="s">
        <v>99</v>
      </c>
      <c r="B73" s="22">
        <v>45</v>
      </c>
      <c r="C73" s="29">
        <v>51</v>
      </c>
      <c r="D73" s="32">
        <v>824.14</v>
      </c>
      <c r="E73" s="33">
        <v>271.88</v>
      </c>
      <c r="F73" s="24">
        <v>2322.67</v>
      </c>
      <c r="G73" s="24">
        <v>582.30999999999995</v>
      </c>
      <c r="H73" s="22"/>
      <c r="I73" s="22"/>
      <c r="J73" s="22"/>
      <c r="K73" s="22"/>
      <c r="L73" s="22"/>
      <c r="M73" s="22"/>
      <c r="N73" s="22"/>
    </row>
    <row r="74" spans="1:14" x14ac:dyDescent="0.25">
      <c r="A74" s="35" t="s">
        <v>99</v>
      </c>
      <c r="B74" s="22">
        <v>52</v>
      </c>
      <c r="C74" s="29">
        <v>62</v>
      </c>
      <c r="D74" s="32">
        <v>971.54</v>
      </c>
      <c r="E74" s="33">
        <v>380.2</v>
      </c>
      <c r="F74" s="24">
        <v>2750.04</v>
      </c>
      <c r="G74" s="24">
        <v>819.9</v>
      </c>
      <c r="H74" s="22"/>
      <c r="I74" s="22"/>
      <c r="J74" s="22"/>
      <c r="K74" s="22"/>
      <c r="L74" s="22"/>
      <c r="M74" s="22"/>
      <c r="N74" s="22"/>
    </row>
    <row r="75" spans="1:14" x14ac:dyDescent="0.25">
      <c r="A75" s="35" t="s">
        <v>99</v>
      </c>
      <c r="B75" s="22">
        <v>63</v>
      </c>
      <c r="C75" s="29">
        <v>75</v>
      </c>
      <c r="D75" s="32">
        <v>1082.44</v>
      </c>
      <c r="E75" s="33">
        <v>491.93</v>
      </c>
      <c r="F75" s="24">
        <v>3071.52</v>
      </c>
      <c r="G75" s="24">
        <v>1065.01</v>
      </c>
      <c r="H75" s="22"/>
      <c r="I75" s="22"/>
      <c r="J75" s="22"/>
      <c r="K75" s="22"/>
      <c r="L75" s="22"/>
      <c r="M75" s="22"/>
      <c r="N75" s="22"/>
    </row>
    <row r="76" spans="1:14" x14ac:dyDescent="0.25">
      <c r="A76" s="35" t="s">
        <v>99</v>
      </c>
      <c r="B76" s="22">
        <v>76</v>
      </c>
      <c r="C76" s="29">
        <v>84</v>
      </c>
      <c r="D76" s="32">
        <v>1168.99</v>
      </c>
      <c r="E76" s="33">
        <v>538.97</v>
      </c>
      <c r="F76" s="24">
        <v>3322.41</v>
      </c>
      <c r="G76" s="24">
        <v>1168.0899999999999</v>
      </c>
      <c r="H76" s="22"/>
      <c r="I76" s="22"/>
      <c r="J76" s="22"/>
      <c r="K76" s="22"/>
      <c r="L76" s="22"/>
      <c r="M76" s="22"/>
      <c r="N76" s="22"/>
    </row>
    <row r="77" spans="1:14" x14ac:dyDescent="0.25">
      <c r="A77" s="35" t="s">
        <v>99</v>
      </c>
      <c r="B77" s="22">
        <v>85</v>
      </c>
      <c r="C77" s="22">
        <v>96</v>
      </c>
      <c r="D77" s="41">
        <v>1326.73</v>
      </c>
      <c r="E77" s="42">
        <v>693.82</v>
      </c>
      <c r="F77" s="24">
        <v>3779.21</v>
      </c>
      <c r="G77" s="24">
        <v>1507.69</v>
      </c>
      <c r="H77" s="22"/>
      <c r="I77" s="22"/>
      <c r="J77" s="22"/>
      <c r="K77" s="22"/>
      <c r="L77" s="22"/>
      <c r="M77" s="22"/>
      <c r="N77" s="22"/>
    </row>
    <row r="78" spans="1:14" x14ac:dyDescent="0.25">
      <c r="A78" s="35" t="s">
        <v>99</v>
      </c>
      <c r="B78" s="22">
        <v>97</v>
      </c>
      <c r="C78" s="22">
        <v>149</v>
      </c>
      <c r="D78" s="41">
        <v>1326.73</v>
      </c>
      <c r="E78" s="42">
        <v>872.9</v>
      </c>
      <c r="F78" s="24">
        <v>3779.21</v>
      </c>
      <c r="G78" s="24">
        <v>1900.66</v>
      </c>
      <c r="H78" s="22"/>
      <c r="I78" s="22"/>
      <c r="J78" s="22"/>
      <c r="K78" s="22"/>
      <c r="L78" s="22"/>
      <c r="M78" s="22"/>
      <c r="N78" s="22"/>
    </row>
    <row r="79" spans="1:14" x14ac:dyDescent="0.25">
      <c r="A79" s="35" t="s">
        <v>99</v>
      </c>
      <c r="B79" s="22">
        <v>150</v>
      </c>
      <c r="C79" s="22">
        <v>212</v>
      </c>
      <c r="D79" s="32">
        <v>1326.73</v>
      </c>
      <c r="E79" s="33">
        <v>1011.02</v>
      </c>
      <c r="F79" s="24">
        <v>3779.21</v>
      </c>
      <c r="G79" s="24">
        <v>2203.6</v>
      </c>
      <c r="H79" s="22"/>
      <c r="I79" s="22"/>
      <c r="J79" s="22"/>
      <c r="K79" s="22"/>
      <c r="L79" s="22"/>
      <c r="M79" s="22"/>
      <c r="N79" s="22"/>
    </row>
    <row r="80" spans="1:14" x14ac:dyDescent="0.25">
      <c r="A80" s="35" t="s">
        <v>99</v>
      </c>
      <c r="B80" s="22">
        <v>213</v>
      </c>
      <c r="C80" s="22">
        <v>99999999</v>
      </c>
      <c r="D80" s="32">
        <v>1645.99</v>
      </c>
      <c r="E80" s="33">
        <v>1331.3</v>
      </c>
      <c r="F80" s="24">
        <v>4704.8999999999996</v>
      </c>
      <c r="G80" s="24">
        <v>2906.27</v>
      </c>
    </row>
    <row r="81" spans="1:7" x14ac:dyDescent="0.25">
      <c r="A81" s="35"/>
      <c r="B81" s="22"/>
      <c r="C81" s="22"/>
      <c r="D81" s="32"/>
      <c r="E81" s="33"/>
      <c r="F81" s="24"/>
      <c r="G81" s="24"/>
    </row>
    <row r="82" spans="1:7" x14ac:dyDescent="0.25">
      <c r="A82" s="35" t="s">
        <v>103</v>
      </c>
      <c r="B82" s="22">
        <v>1</v>
      </c>
      <c r="C82" s="29">
        <v>29</v>
      </c>
      <c r="D82" s="32">
        <v>272.52999999999997</v>
      </c>
      <c r="E82" s="33">
        <v>292.27999999999997</v>
      </c>
      <c r="F82" s="24">
        <v>721.23</v>
      </c>
      <c r="G82" s="24">
        <v>627.64</v>
      </c>
    </row>
    <row r="83" spans="1:7" x14ac:dyDescent="0.25">
      <c r="A83" s="35" t="s">
        <v>103</v>
      </c>
      <c r="B83" s="22">
        <v>30</v>
      </c>
      <c r="C83" s="29">
        <v>37</v>
      </c>
      <c r="D83" s="32">
        <v>374.02</v>
      </c>
      <c r="E83" s="33">
        <v>292.27999999999997</v>
      </c>
      <c r="F83" s="24">
        <v>1015.42</v>
      </c>
      <c r="G83" s="24">
        <v>627.64</v>
      </c>
    </row>
    <row r="84" spans="1:7" x14ac:dyDescent="0.25">
      <c r="A84" s="35" t="s">
        <v>103</v>
      </c>
      <c r="B84" s="22">
        <v>38</v>
      </c>
      <c r="C84" s="29">
        <v>44</v>
      </c>
      <c r="D84" s="32">
        <v>763.05</v>
      </c>
      <c r="E84" s="33">
        <v>292.27999999999997</v>
      </c>
      <c r="F84" s="24">
        <v>2144.13</v>
      </c>
      <c r="G84" s="24">
        <v>627.64</v>
      </c>
    </row>
    <row r="85" spans="1:7" x14ac:dyDescent="0.25">
      <c r="A85" s="35" t="s">
        <v>103</v>
      </c>
      <c r="B85" s="22">
        <v>45</v>
      </c>
      <c r="C85" s="29">
        <v>51</v>
      </c>
      <c r="D85" s="32">
        <v>866.3</v>
      </c>
      <c r="E85" s="33">
        <v>292.27999999999997</v>
      </c>
      <c r="F85" s="24">
        <v>2443.79</v>
      </c>
      <c r="G85" s="24">
        <v>627.64</v>
      </c>
    </row>
    <row r="86" spans="1:7" x14ac:dyDescent="0.25">
      <c r="A86" s="35" t="s">
        <v>103</v>
      </c>
      <c r="B86" s="22">
        <v>52</v>
      </c>
      <c r="C86" s="29">
        <v>62</v>
      </c>
      <c r="D86" s="32">
        <v>1021.24</v>
      </c>
      <c r="E86" s="33">
        <v>408.74</v>
      </c>
      <c r="F86" s="24">
        <v>2893.45</v>
      </c>
      <c r="G86" s="24">
        <v>883.73</v>
      </c>
    </row>
    <row r="87" spans="1:7" x14ac:dyDescent="0.25">
      <c r="A87" s="35" t="s">
        <v>103</v>
      </c>
      <c r="B87" s="22">
        <v>63</v>
      </c>
      <c r="C87" s="29">
        <v>75</v>
      </c>
      <c r="D87" s="32">
        <v>1137.82</v>
      </c>
      <c r="E87" s="33">
        <v>528.85</v>
      </c>
      <c r="F87" s="24">
        <v>3231.69</v>
      </c>
      <c r="G87" s="24">
        <v>1147.92</v>
      </c>
    </row>
    <row r="88" spans="1:7" x14ac:dyDescent="0.25">
      <c r="A88" s="35" t="s">
        <v>103</v>
      </c>
      <c r="B88" s="22">
        <v>76</v>
      </c>
      <c r="C88" s="29">
        <v>84</v>
      </c>
      <c r="D88" s="32">
        <v>1228.79</v>
      </c>
      <c r="E88" s="33">
        <v>579.41999999999996</v>
      </c>
      <c r="F88" s="24">
        <v>3495.67</v>
      </c>
      <c r="G88" s="24">
        <v>1259.02</v>
      </c>
    </row>
    <row r="89" spans="1:7" x14ac:dyDescent="0.25">
      <c r="A89" s="35" t="s">
        <v>103</v>
      </c>
      <c r="B89" s="22">
        <v>85</v>
      </c>
      <c r="C89" s="22">
        <v>96</v>
      </c>
      <c r="D89" s="32">
        <v>1394.6</v>
      </c>
      <c r="E89" s="33">
        <v>745.89</v>
      </c>
      <c r="F89" s="24">
        <v>3976.29</v>
      </c>
      <c r="G89" s="24">
        <v>1625.05</v>
      </c>
    </row>
    <row r="90" spans="1:7" x14ac:dyDescent="0.25">
      <c r="A90" s="35" t="s">
        <v>103</v>
      </c>
      <c r="B90" s="22">
        <v>97</v>
      </c>
      <c r="C90" s="22">
        <v>149</v>
      </c>
      <c r="D90" s="32">
        <v>1394.6</v>
      </c>
      <c r="E90" s="33">
        <v>938.42</v>
      </c>
      <c r="F90" s="24">
        <v>3976.29</v>
      </c>
      <c r="G90" s="24">
        <v>2048.62</v>
      </c>
    </row>
    <row r="91" spans="1:7" x14ac:dyDescent="0.25">
      <c r="A91" s="35" t="s">
        <v>103</v>
      </c>
      <c r="B91" s="22">
        <v>150</v>
      </c>
      <c r="C91" s="22">
        <v>212</v>
      </c>
      <c r="D91" s="32">
        <v>1394.6</v>
      </c>
      <c r="E91" s="33">
        <v>1086.9000000000001</v>
      </c>
      <c r="F91" s="24">
        <v>3976.29</v>
      </c>
      <c r="G91" s="24">
        <v>2375.14</v>
      </c>
    </row>
    <row r="92" spans="1:7" x14ac:dyDescent="0.25">
      <c r="A92" s="35" t="s">
        <v>103</v>
      </c>
      <c r="B92" s="22">
        <v>213</v>
      </c>
      <c r="C92" s="22">
        <v>99999999</v>
      </c>
      <c r="D92" s="32">
        <v>1730.2</v>
      </c>
      <c r="E92" s="33">
        <v>1431.22</v>
      </c>
      <c r="F92" s="24">
        <v>4950.25</v>
      </c>
      <c r="G92" s="24">
        <v>3132.51</v>
      </c>
    </row>
    <row r="93" spans="1:7" x14ac:dyDescent="0.25">
      <c r="A93" s="35"/>
      <c r="B93" s="22"/>
      <c r="C93" s="22"/>
      <c r="D93" s="32"/>
      <c r="E93" s="33"/>
      <c r="F93" s="24"/>
      <c r="G93" s="24"/>
    </row>
    <row r="94" spans="1:7" x14ac:dyDescent="0.25">
      <c r="A94" s="35" t="s">
        <v>104</v>
      </c>
      <c r="B94" s="22">
        <v>1</v>
      </c>
      <c r="C94" s="29">
        <v>29</v>
      </c>
      <c r="D94" s="32">
        <v>228.26</v>
      </c>
      <c r="E94" s="33">
        <v>237.27</v>
      </c>
      <c r="F94" s="24">
        <v>603.54999999999995</v>
      </c>
      <c r="G94" s="24">
        <v>508.24</v>
      </c>
    </row>
    <row r="95" spans="1:7" x14ac:dyDescent="0.25">
      <c r="A95" s="35" t="s">
        <v>104</v>
      </c>
      <c r="B95" s="22">
        <v>30</v>
      </c>
      <c r="C95" s="29">
        <v>37</v>
      </c>
      <c r="D95" s="32">
        <v>313.26</v>
      </c>
      <c r="E95" s="33">
        <v>237.27</v>
      </c>
      <c r="F95" s="24">
        <v>849.74</v>
      </c>
      <c r="G95" s="24">
        <v>508.24</v>
      </c>
    </row>
    <row r="96" spans="1:7" x14ac:dyDescent="0.25">
      <c r="A96" s="35" t="s">
        <v>104</v>
      </c>
      <c r="B96" s="22">
        <v>38</v>
      </c>
      <c r="C96" s="29">
        <v>44</v>
      </c>
      <c r="D96" s="32">
        <v>639.1</v>
      </c>
      <c r="E96" s="33">
        <v>237.27</v>
      </c>
      <c r="F96" s="24">
        <v>1794.28</v>
      </c>
      <c r="G96" s="24">
        <v>508.24</v>
      </c>
    </row>
    <row r="97" spans="1:13" x14ac:dyDescent="0.25">
      <c r="A97" s="35" t="s">
        <v>104</v>
      </c>
      <c r="B97" s="22">
        <v>45</v>
      </c>
      <c r="C97" s="29">
        <v>51</v>
      </c>
      <c r="D97" s="32">
        <v>725.57</v>
      </c>
      <c r="E97" s="33">
        <v>237.27</v>
      </c>
      <c r="F97" s="24">
        <v>2045.05</v>
      </c>
      <c r="G97" s="24">
        <v>508.24</v>
      </c>
    </row>
    <row r="98" spans="1:13" x14ac:dyDescent="0.25">
      <c r="A98" s="35" t="s">
        <v>104</v>
      </c>
      <c r="B98" s="22">
        <v>52</v>
      </c>
      <c r="C98" s="29">
        <v>62</v>
      </c>
      <c r="D98" s="32">
        <v>855.34</v>
      </c>
      <c r="E98" s="33">
        <v>331.81</v>
      </c>
      <c r="F98" s="24">
        <v>2421.34</v>
      </c>
      <c r="G98" s="24">
        <v>715.61</v>
      </c>
    </row>
    <row r="99" spans="1:13" x14ac:dyDescent="0.25">
      <c r="A99" s="35" t="s">
        <v>104</v>
      </c>
      <c r="B99" s="22">
        <v>63</v>
      </c>
      <c r="C99" s="29">
        <v>75</v>
      </c>
      <c r="D99" s="32">
        <v>952.98</v>
      </c>
      <c r="E99" s="33">
        <v>429.31</v>
      </c>
      <c r="F99" s="24">
        <v>2704.4</v>
      </c>
      <c r="G99" s="24">
        <v>929.54</v>
      </c>
    </row>
    <row r="100" spans="1:13" x14ac:dyDescent="0.25">
      <c r="A100" s="35" t="s">
        <v>104</v>
      </c>
      <c r="B100" s="22">
        <v>76</v>
      </c>
      <c r="C100" s="29">
        <v>84</v>
      </c>
      <c r="D100" s="32">
        <v>1029.18</v>
      </c>
      <c r="E100" s="33">
        <v>470.37</v>
      </c>
      <c r="F100" s="24">
        <v>2925.3</v>
      </c>
      <c r="G100" s="24">
        <v>1019.51</v>
      </c>
    </row>
    <row r="101" spans="1:13" x14ac:dyDescent="0.25">
      <c r="A101" s="35" t="s">
        <v>104</v>
      </c>
      <c r="B101" s="22">
        <v>85</v>
      </c>
      <c r="C101" s="22">
        <v>96</v>
      </c>
      <c r="D101" s="32">
        <v>1168.05</v>
      </c>
      <c r="E101" s="33">
        <v>605.5</v>
      </c>
      <c r="F101" s="24">
        <v>3327.5</v>
      </c>
      <c r="G101" s="24">
        <v>1315.91</v>
      </c>
    </row>
    <row r="102" spans="1:13" x14ac:dyDescent="0.25">
      <c r="A102" s="35" t="s">
        <v>104</v>
      </c>
      <c r="B102" s="22">
        <v>97</v>
      </c>
      <c r="C102" s="22">
        <v>149</v>
      </c>
      <c r="D102" s="32">
        <v>1168.05</v>
      </c>
      <c r="E102" s="33">
        <v>761.79</v>
      </c>
      <c r="F102" s="24">
        <v>3327.5</v>
      </c>
      <c r="G102" s="24">
        <v>1658.9</v>
      </c>
    </row>
    <row r="103" spans="1:13" x14ac:dyDescent="0.25">
      <c r="A103" s="35" t="s">
        <v>104</v>
      </c>
      <c r="B103" s="22">
        <v>150</v>
      </c>
      <c r="C103" s="22">
        <v>212</v>
      </c>
      <c r="D103" s="32">
        <v>1168.05</v>
      </c>
      <c r="E103" s="33">
        <v>882.33</v>
      </c>
      <c r="F103" s="24">
        <v>3327.5</v>
      </c>
      <c r="G103" s="24">
        <v>1923.3</v>
      </c>
    </row>
    <row r="104" spans="1:13" x14ac:dyDescent="0.25">
      <c r="A104" s="35" t="s">
        <v>104</v>
      </c>
      <c r="B104" s="22">
        <v>213</v>
      </c>
      <c r="C104" s="22">
        <v>99999999</v>
      </c>
      <c r="D104" s="32">
        <v>1449.13</v>
      </c>
      <c r="E104" s="33">
        <v>1161.8399999999999</v>
      </c>
      <c r="F104" s="24">
        <v>4142.55</v>
      </c>
      <c r="G104" s="24">
        <v>2536.59</v>
      </c>
    </row>
    <row r="105" spans="1:13" x14ac:dyDescent="0.25">
      <c r="A105" s="35"/>
      <c r="B105" s="22"/>
      <c r="C105" s="22"/>
      <c r="D105" s="32"/>
      <c r="E105" s="33"/>
      <c r="F105" s="24"/>
      <c r="G105" s="24"/>
    </row>
    <row r="106" spans="1:13" x14ac:dyDescent="0.25">
      <c r="A106" s="35" t="s">
        <v>105</v>
      </c>
      <c r="B106" s="22">
        <v>1</v>
      </c>
      <c r="C106" s="29">
        <v>29</v>
      </c>
      <c r="D106" s="32">
        <v>271.74</v>
      </c>
      <c r="E106" s="33">
        <v>432.18</v>
      </c>
      <c r="F106" s="24">
        <v>718.51</v>
      </c>
      <c r="G106" s="24">
        <v>925.55</v>
      </c>
    </row>
    <row r="107" spans="1:13" x14ac:dyDescent="0.25">
      <c r="A107" s="35" t="s">
        <v>105</v>
      </c>
      <c r="B107" s="22">
        <v>30</v>
      </c>
      <c r="C107" s="29">
        <v>37</v>
      </c>
      <c r="D107" s="32">
        <v>372.93</v>
      </c>
      <c r="E107" s="33">
        <v>432.18</v>
      </c>
      <c r="F107" s="24">
        <v>1011.59</v>
      </c>
      <c r="G107" s="24">
        <v>925.55</v>
      </c>
    </row>
    <row r="108" spans="1:13" x14ac:dyDescent="0.25">
      <c r="A108" s="35" t="s">
        <v>105</v>
      </c>
      <c r="B108" s="22">
        <v>38</v>
      </c>
      <c r="C108" s="29">
        <v>44</v>
      </c>
      <c r="D108" s="32">
        <v>760.82</v>
      </c>
      <c r="E108" s="33">
        <v>432.18</v>
      </c>
      <c r="F108" s="24">
        <v>2136.0500000000002</v>
      </c>
      <c r="G108" s="24">
        <v>925.55</v>
      </c>
    </row>
    <row r="109" spans="1:13" x14ac:dyDescent="0.25">
      <c r="A109" s="35" t="s">
        <v>105</v>
      </c>
      <c r="B109" s="22">
        <v>45</v>
      </c>
      <c r="C109" s="29">
        <v>51</v>
      </c>
      <c r="D109" s="32">
        <v>863.77</v>
      </c>
      <c r="E109" s="33">
        <v>432.18</v>
      </c>
      <c r="F109" s="24">
        <v>2434.58</v>
      </c>
      <c r="G109" s="24">
        <v>925.55</v>
      </c>
    </row>
    <row r="110" spans="1:13" x14ac:dyDescent="0.25">
      <c r="A110" s="35" t="s">
        <v>105</v>
      </c>
      <c r="B110" s="22">
        <v>52</v>
      </c>
      <c r="C110" s="29">
        <v>62</v>
      </c>
      <c r="D110" s="32">
        <v>1018.26</v>
      </c>
      <c r="E110" s="33">
        <v>604.37</v>
      </c>
      <c r="F110" s="24">
        <v>2882.55</v>
      </c>
      <c r="G110" s="24">
        <v>1303.19</v>
      </c>
    </row>
    <row r="111" spans="1:13" x14ac:dyDescent="0.25">
      <c r="A111" s="35" t="s">
        <v>105</v>
      </c>
      <c r="B111" s="22">
        <v>63</v>
      </c>
      <c r="C111" s="29">
        <v>75</v>
      </c>
      <c r="D111" s="32">
        <v>1134.5</v>
      </c>
      <c r="E111" s="33">
        <v>781.97</v>
      </c>
      <c r="F111" s="24">
        <v>3219.52</v>
      </c>
      <c r="G111" s="24">
        <v>1692.78</v>
      </c>
    </row>
    <row r="112" spans="1:13" x14ac:dyDescent="0.25">
      <c r="A112" s="35" t="s">
        <v>105</v>
      </c>
      <c r="B112" s="22">
        <v>76</v>
      </c>
      <c r="C112" s="29">
        <v>84</v>
      </c>
      <c r="D112" s="32">
        <v>1225.2</v>
      </c>
      <c r="E112" s="33">
        <v>856.75</v>
      </c>
      <c r="F112" s="24">
        <v>3482.5</v>
      </c>
      <c r="G112" s="24">
        <v>1856.61</v>
      </c>
      <c r="H112" s="22"/>
      <c r="I112" s="22"/>
      <c r="J112" s="22"/>
      <c r="K112" s="22"/>
      <c r="L112" s="22"/>
      <c r="M112" s="22"/>
    </row>
    <row r="113" spans="1:13" x14ac:dyDescent="0.25">
      <c r="A113" s="43" t="s">
        <v>105</v>
      </c>
      <c r="B113" s="22">
        <v>85</v>
      </c>
      <c r="C113" s="22">
        <v>96</v>
      </c>
      <c r="D113" s="32">
        <v>1390.53</v>
      </c>
      <c r="E113" s="33">
        <v>1102.9000000000001</v>
      </c>
      <c r="F113" s="36">
        <v>3961.31</v>
      </c>
      <c r="G113" s="36">
        <v>2396.38</v>
      </c>
      <c r="H113" s="22"/>
      <c r="I113" s="38" t="s">
        <v>110</v>
      </c>
      <c r="J113" s="38"/>
      <c r="K113" s="38"/>
      <c r="L113" s="38"/>
      <c r="M113" s="38"/>
    </row>
    <row r="114" spans="1:13" x14ac:dyDescent="0.25">
      <c r="A114" s="43" t="s">
        <v>105</v>
      </c>
      <c r="B114" s="22">
        <v>97</v>
      </c>
      <c r="C114" s="22">
        <v>149</v>
      </c>
      <c r="D114" s="32">
        <v>1390.53</v>
      </c>
      <c r="E114" s="33">
        <v>1387.58</v>
      </c>
      <c r="F114" s="36">
        <v>3961.31</v>
      </c>
      <c r="G114" s="36">
        <v>3021</v>
      </c>
      <c r="H114" s="22"/>
      <c r="I114" s="22"/>
      <c r="J114" s="22"/>
      <c r="K114" s="22"/>
      <c r="L114" s="22"/>
      <c r="M114" s="22"/>
    </row>
    <row r="115" spans="1:13" x14ac:dyDescent="0.25">
      <c r="A115" s="35" t="s">
        <v>105</v>
      </c>
      <c r="B115" s="22">
        <v>150</v>
      </c>
      <c r="C115" s="22">
        <v>212</v>
      </c>
      <c r="D115" s="32">
        <v>1390.53</v>
      </c>
      <c r="E115" s="33">
        <v>1607.13</v>
      </c>
      <c r="F115" s="24">
        <v>3961.31</v>
      </c>
      <c r="G115" s="24">
        <v>3502.5</v>
      </c>
      <c r="H115" s="22"/>
      <c r="I115" s="22"/>
      <c r="J115" s="22"/>
      <c r="K115" s="22"/>
      <c r="L115" s="22"/>
      <c r="M115" s="22"/>
    </row>
    <row r="116" spans="1:13" x14ac:dyDescent="0.25">
      <c r="A116" s="35" t="s">
        <v>105</v>
      </c>
      <c r="B116" s="22">
        <v>213</v>
      </c>
      <c r="C116" s="22">
        <v>99999999</v>
      </c>
      <c r="D116" s="32">
        <v>1725.14</v>
      </c>
      <c r="E116" s="33">
        <v>2116.2600000000002</v>
      </c>
      <c r="F116" s="24">
        <v>4931.6099999999997</v>
      </c>
      <c r="G116" s="24">
        <v>4619.3500000000004</v>
      </c>
      <c r="H116" s="22"/>
      <c r="I116" s="22"/>
      <c r="J116" s="22"/>
      <c r="K116" s="22"/>
      <c r="L116" s="22"/>
      <c r="M116" s="22"/>
    </row>
    <row r="117" spans="1:13" x14ac:dyDescent="0.25">
      <c r="A117" s="35"/>
      <c r="B117" s="22"/>
      <c r="C117" s="22"/>
      <c r="D117" s="32"/>
      <c r="E117" s="33"/>
      <c r="F117" s="24"/>
      <c r="G117" s="24"/>
      <c r="H117" s="22"/>
      <c r="I117" s="22"/>
      <c r="J117" s="22"/>
      <c r="K117" s="22"/>
      <c r="L117" s="22"/>
      <c r="M117" s="22"/>
    </row>
    <row r="118" spans="1:13" x14ac:dyDescent="0.25">
      <c r="A118" s="35" t="s">
        <v>106</v>
      </c>
      <c r="B118" s="22">
        <v>1</v>
      </c>
      <c r="C118" s="29">
        <v>29</v>
      </c>
      <c r="D118" s="32">
        <v>232.56</v>
      </c>
      <c r="E118" s="33">
        <v>282.2</v>
      </c>
      <c r="F118" s="24">
        <v>614.91999999999996</v>
      </c>
      <c r="G118" s="24">
        <v>604.42999999999995</v>
      </c>
      <c r="H118" s="22"/>
      <c r="I118" s="22"/>
      <c r="J118" s="22"/>
      <c r="K118" s="22"/>
      <c r="L118" s="22"/>
      <c r="M118" s="22"/>
    </row>
    <row r="119" spans="1:13" x14ac:dyDescent="0.25">
      <c r="A119" s="35" t="s">
        <v>106</v>
      </c>
      <c r="B119" s="22">
        <v>30</v>
      </c>
      <c r="C119" s="29">
        <v>37</v>
      </c>
      <c r="D119" s="32">
        <v>319.16000000000003</v>
      </c>
      <c r="E119" s="33">
        <v>282.2</v>
      </c>
      <c r="F119" s="24">
        <v>865.74</v>
      </c>
      <c r="G119" s="24">
        <v>604.42999999999995</v>
      </c>
      <c r="H119" s="22"/>
      <c r="I119" s="22"/>
      <c r="J119" s="22"/>
      <c r="K119" s="22"/>
      <c r="L119" s="22"/>
      <c r="M119" s="22"/>
    </row>
    <row r="120" spans="1:13" x14ac:dyDescent="0.25">
      <c r="A120" s="35" t="s">
        <v>106</v>
      </c>
      <c r="B120" s="22">
        <v>38</v>
      </c>
      <c r="C120" s="29">
        <v>44</v>
      </c>
      <c r="D120" s="32">
        <v>651.13</v>
      </c>
      <c r="E120" s="33">
        <v>282.2</v>
      </c>
      <c r="F120" s="24">
        <v>1828.08</v>
      </c>
      <c r="G120" s="24">
        <v>604.42999999999995</v>
      </c>
      <c r="H120" s="22"/>
      <c r="I120" s="22"/>
      <c r="J120" s="22"/>
      <c r="K120" s="22"/>
      <c r="L120" s="22"/>
      <c r="M120" s="22"/>
    </row>
    <row r="121" spans="1:13" x14ac:dyDescent="0.25">
      <c r="A121" s="35" t="s">
        <v>106</v>
      </c>
      <c r="B121" s="22">
        <v>45</v>
      </c>
      <c r="C121" s="29">
        <v>51</v>
      </c>
      <c r="D121" s="32">
        <v>739.23</v>
      </c>
      <c r="E121" s="33">
        <v>282.2</v>
      </c>
      <c r="F121" s="24">
        <v>2083.5700000000002</v>
      </c>
      <c r="G121" s="24">
        <v>604.42999999999995</v>
      </c>
      <c r="H121" s="22"/>
      <c r="I121" s="22"/>
      <c r="J121" s="22"/>
      <c r="K121" s="22"/>
      <c r="L121" s="22"/>
      <c r="M121" s="22"/>
    </row>
    <row r="122" spans="1:13" x14ac:dyDescent="0.25">
      <c r="A122" s="35" t="s">
        <v>106</v>
      </c>
      <c r="B122" s="22">
        <v>52</v>
      </c>
      <c r="C122" s="29">
        <v>62</v>
      </c>
      <c r="D122" s="32">
        <v>871.45</v>
      </c>
      <c r="E122" s="33">
        <v>394.64</v>
      </c>
      <c r="F122" s="24">
        <v>2466.9499999999998</v>
      </c>
      <c r="G122" s="24">
        <v>851.05</v>
      </c>
      <c r="H122" s="22"/>
      <c r="I122" s="22"/>
      <c r="J122" s="22"/>
      <c r="K122" s="22"/>
      <c r="L122" s="22"/>
      <c r="M122" s="22"/>
    </row>
    <row r="123" spans="1:13" x14ac:dyDescent="0.25">
      <c r="A123" s="35" t="s">
        <v>106</v>
      </c>
      <c r="B123" s="22">
        <v>63</v>
      </c>
      <c r="C123" s="29">
        <v>75</v>
      </c>
      <c r="D123" s="32">
        <v>970.92</v>
      </c>
      <c r="E123" s="33">
        <v>510.61</v>
      </c>
      <c r="F123" s="24">
        <v>2755.33</v>
      </c>
      <c r="G123" s="24">
        <v>1105.47</v>
      </c>
      <c r="H123" s="22"/>
      <c r="I123" s="22"/>
      <c r="J123" s="22"/>
      <c r="K123" s="22"/>
      <c r="L123" s="22"/>
      <c r="M123" s="22"/>
    </row>
    <row r="124" spans="1:13" x14ac:dyDescent="0.25">
      <c r="A124" s="35" t="s">
        <v>106</v>
      </c>
      <c r="B124" s="22">
        <v>76</v>
      </c>
      <c r="C124" s="29">
        <v>84</v>
      </c>
      <c r="D124" s="32">
        <v>1048.55</v>
      </c>
      <c r="E124" s="33">
        <v>559.44000000000005</v>
      </c>
      <c r="F124" s="24">
        <v>2980.4</v>
      </c>
      <c r="G124" s="24">
        <v>1212.46</v>
      </c>
      <c r="H124" s="22"/>
      <c r="I124" s="22"/>
      <c r="J124" s="22"/>
      <c r="K124" s="22"/>
      <c r="L124" s="22"/>
      <c r="M124" s="22"/>
    </row>
    <row r="125" spans="1:13" x14ac:dyDescent="0.25">
      <c r="A125" s="35" t="s">
        <v>106</v>
      </c>
      <c r="B125" s="22">
        <v>85</v>
      </c>
      <c r="C125" s="22">
        <v>96</v>
      </c>
      <c r="D125" s="32">
        <v>1190.04</v>
      </c>
      <c r="E125" s="33">
        <v>720.16</v>
      </c>
      <c r="F125" s="24">
        <v>3390.17</v>
      </c>
      <c r="G125" s="24">
        <v>1564.96</v>
      </c>
      <c r="H125" s="22"/>
      <c r="I125" s="22"/>
      <c r="J125" s="22"/>
      <c r="K125" s="22"/>
      <c r="L125" s="22"/>
      <c r="M125" s="22"/>
    </row>
    <row r="126" spans="1:13" x14ac:dyDescent="0.25">
      <c r="A126" s="35" t="s">
        <v>106</v>
      </c>
      <c r="B126" s="22">
        <v>97</v>
      </c>
      <c r="C126" s="22">
        <v>149</v>
      </c>
      <c r="D126" s="32">
        <v>1190.04</v>
      </c>
      <c r="E126" s="33">
        <v>906.05</v>
      </c>
      <c r="F126" s="24">
        <v>3390.17</v>
      </c>
      <c r="G126" s="24">
        <v>1972.86</v>
      </c>
      <c r="H126" s="22"/>
      <c r="I126" s="22"/>
      <c r="J126" s="22"/>
      <c r="K126" s="22"/>
      <c r="L126" s="22"/>
      <c r="M126" s="22"/>
    </row>
    <row r="127" spans="1:13" x14ac:dyDescent="0.25">
      <c r="A127" s="35" t="s">
        <v>106</v>
      </c>
      <c r="B127" s="22">
        <v>150</v>
      </c>
      <c r="C127" s="22">
        <v>212</v>
      </c>
      <c r="D127" s="32">
        <v>1190.04</v>
      </c>
      <c r="E127" s="33">
        <v>1049.42</v>
      </c>
      <c r="F127" s="24">
        <v>3390.17</v>
      </c>
      <c r="G127" s="24">
        <v>2287.31</v>
      </c>
      <c r="H127" s="22"/>
      <c r="I127" s="22"/>
      <c r="J127" s="22"/>
      <c r="K127" s="22"/>
      <c r="L127" s="22"/>
      <c r="M127" s="22"/>
    </row>
    <row r="128" spans="1:13" x14ac:dyDescent="0.25">
      <c r="A128" s="35" t="s">
        <v>106</v>
      </c>
      <c r="B128" s="22">
        <v>213</v>
      </c>
      <c r="C128" s="22">
        <v>99999999</v>
      </c>
      <c r="D128" s="32">
        <v>1476.41</v>
      </c>
      <c r="E128" s="33">
        <v>1381.86</v>
      </c>
      <c r="F128" s="24">
        <v>4220.57</v>
      </c>
      <c r="G128" s="24">
        <v>3016.67</v>
      </c>
    </row>
    <row r="129" spans="1:7" x14ac:dyDescent="0.25">
      <c r="A129" s="35"/>
      <c r="B129" s="22"/>
      <c r="C129" s="22"/>
      <c r="D129" s="32"/>
      <c r="E129" s="33"/>
      <c r="F129" s="24"/>
      <c r="G129" s="24"/>
    </row>
    <row r="130" spans="1:7" x14ac:dyDescent="0.25">
      <c r="A130" s="35" t="s">
        <v>107</v>
      </c>
      <c r="B130" s="22">
        <v>1</v>
      </c>
      <c r="C130" s="29">
        <v>29</v>
      </c>
      <c r="D130" s="32">
        <v>283.06</v>
      </c>
      <c r="E130" s="33">
        <v>452.38</v>
      </c>
      <c r="F130" s="24">
        <v>748.4</v>
      </c>
      <c r="G130" s="24">
        <v>968.89</v>
      </c>
    </row>
    <row r="131" spans="1:7" x14ac:dyDescent="0.25">
      <c r="A131" s="35" t="s">
        <v>107</v>
      </c>
      <c r="B131" s="22">
        <v>30</v>
      </c>
      <c r="C131" s="29">
        <v>37</v>
      </c>
      <c r="D131" s="32">
        <v>388.47</v>
      </c>
      <c r="E131" s="33">
        <v>452.38</v>
      </c>
      <c r="F131" s="24">
        <v>1053.67</v>
      </c>
      <c r="G131" s="24">
        <v>968.89</v>
      </c>
    </row>
    <row r="132" spans="1:7" x14ac:dyDescent="0.25">
      <c r="A132" s="35" t="s">
        <v>107</v>
      </c>
      <c r="B132" s="22">
        <v>38</v>
      </c>
      <c r="C132" s="29">
        <v>44</v>
      </c>
      <c r="D132" s="32">
        <v>792.54</v>
      </c>
      <c r="E132" s="33">
        <v>452.38</v>
      </c>
      <c r="F132" s="24">
        <v>2224.89</v>
      </c>
      <c r="G132" s="24">
        <v>968.89</v>
      </c>
    </row>
    <row r="133" spans="1:7" x14ac:dyDescent="0.25">
      <c r="A133" s="35" t="s">
        <v>107</v>
      </c>
      <c r="B133" s="22">
        <v>45</v>
      </c>
      <c r="C133" s="29">
        <v>51</v>
      </c>
      <c r="D133" s="32">
        <v>899.78</v>
      </c>
      <c r="E133" s="33">
        <v>452.38</v>
      </c>
      <c r="F133" s="24">
        <v>2535.84</v>
      </c>
      <c r="G133" s="24">
        <v>968.89</v>
      </c>
    </row>
    <row r="134" spans="1:7" x14ac:dyDescent="0.25">
      <c r="A134" s="35" t="s">
        <v>107</v>
      </c>
      <c r="B134" s="22">
        <v>52</v>
      </c>
      <c r="C134" s="29">
        <v>62</v>
      </c>
      <c r="D134" s="32">
        <v>1060.7</v>
      </c>
      <c r="E134" s="33">
        <v>632.62</v>
      </c>
      <c r="F134" s="24">
        <v>3002.44</v>
      </c>
      <c r="G134" s="24">
        <v>1364.21</v>
      </c>
    </row>
    <row r="135" spans="1:7" x14ac:dyDescent="0.25">
      <c r="A135" s="35" t="s">
        <v>107</v>
      </c>
      <c r="B135" s="22">
        <v>63</v>
      </c>
      <c r="C135" s="29">
        <v>75</v>
      </c>
      <c r="D135" s="32">
        <v>1181.78</v>
      </c>
      <c r="E135" s="33">
        <v>818.52</v>
      </c>
      <c r="F135" s="24">
        <v>3353.43</v>
      </c>
      <c r="G135" s="24">
        <v>1772.04</v>
      </c>
    </row>
    <row r="136" spans="1:7" x14ac:dyDescent="0.25">
      <c r="A136" s="35" t="s">
        <v>107</v>
      </c>
      <c r="B136" s="22">
        <v>76</v>
      </c>
      <c r="C136" s="29">
        <v>84</v>
      </c>
      <c r="D136" s="32">
        <v>1276.27</v>
      </c>
      <c r="E136" s="33">
        <v>896.8</v>
      </c>
      <c r="F136" s="24">
        <v>3627.34</v>
      </c>
      <c r="G136" s="24">
        <v>1943.54</v>
      </c>
    </row>
    <row r="137" spans="1:7" x14ac:dyDescent="0.25">
      <c r="A137" s="35" t="s">
        <v>107</v>
      </c>
      <c r="B137" s="22">
        <v>85</v>
      </c>
      <c r="C137" s="22">
        <v>96</v>
      </c>
      <c r="D137" s="32">
        <v>1448.49</v>
      </c>
      <c r="E137" s="33">
        <v>1154.45</v>
      </c>
      <c r="F137" s="24">
        <v>4126.07</v>
      </c>
      <c r="G137" s="24">
        <v>2508.58</v>
      </c>
    </row>
    <row r="138" spans="1:7" x14ac:dyDescent="0.25">
      <c r="A138" s="35" t="s">
        <v>107</v>
      </c>
      <c r="B138" s="22">
        <v>97</v>
      </c>
      <c r="C138" s="22">
        <v>149</v>
      </c>
      <c r="D138" s="32">
        <v>1448.49</v>
      </c>
      <c r="E138" s="33">
        <v>1452.44</v>
      </c>
      <c r="F138" s="24">
        <v>4126.07</v>
      </c>
      <c r="G138" s="24">
        <v>3162.44</v>
      </c>
    </row>
    <row r="139" spans="1:7" x14ac:dyDescent="0.25">
      <c r="A139" s="35" t="s">
        <v>107</v>
      </c>
      <c r="B139" s="22">
        <v>150</v>
      </c>
      <c r="C139" s="22">
        <v>212</v>
      </c>
      <c r="D139" s="32">
        <v>1448.49</v>
      </c>
      <c r="E139" s="33">
        <v>1682.25</v>
      </c>
      <c r="F139" s="24">
        <v>4126.07</v>
      </c>
      <c r="G139" s="24">
        <v>3666.49</v>
      </c>
    </row>
    <row r="140" spans="1:7" x14ac:dyDescent="0.25">
      <c r="A140" s="35" t="s">
        <v>107</v>
      </c>
      <c r="B140" s="22">
        <v>213</v>
      </c>
      <c r="C140" s="22">
        <v>99999999</v>
      </c>
      <c r="D140" s="32">
        <v>1797.05</v>
      </c>
      <c r="E140" s="33">
        <v>2215.1799999999998</v>
      </c>
      <c r="F140" s="24">
        <v>5136.72</v>
      </c>
      <c r="G140" s="24">
        <v>4835.6400000000003</v>
      </c>
    </row>
    <row r="141" spans="1:7" x14ac:dyDescent="0.25">
      <c r="A141" s="22"/>
      <c r="B141" s="22"/>
      <c r="C141" s="22"/>
      <c r="D141" s="24"/>
      <c r="E141" s="24"/>
      <c r="F141" s="24"/>
      <c r="G141" s="24"/>
    </row>
    <row r="142" spans="1:7" x14ac:dyDescent="0.25">
      <c r="A142" s="22" t="s">
        <v>111</v>
      </c>
      <c r="B142" s="22"/>
      <c r="C142" s="22"/>
      <c r="D142" s="22"/>
      <c r="E142" s="22"/>
      <c r="F142" s="22"/>
      <c r="G142" s="22"/>
    </row>
    <row r="144" spans="1:7" x14ac:dyDescent="0.25">
      <c r="A144" s="22"/>
      <c r="B144" s="59" t="s">
        <v>92</v>
      </c>
      <c r="C144" s="60"/>
      <c r="D144" s="61"/>
      <c r="E144" s="62"/>
      <c r="F144" s="22"/>
    </row>
    <row r="145" spans="1:6" x14ac:dyDescent="0.25">
      <c r="A145" s="25" t="s">
        <v>94</v>
      </c>
      <c r="B145" s="25" t="s">
        <v>95</v>
      </c>
      <c r="C145" s="28" t="s">
        <v>96</v>
      </c>
      <c r="D145" s="30" t="s">
        <v>97</v>
      </c>
      <c r="E145" s="26" t="s">
        <v>98</v>
      </c>
      <c r="F145" s="22"/>
    </row>
    <row r="146" spans="1:6" x14ac:dyDescent="0.25">
      <c r="A146" s="23" t="s">
        <v>112</v>
      </c>
      <c r="B146" s="22">
        <v>1</v>
      </c>
      <c r="C146" s="34">
        <v>51</v>
      </c>
      <c r="D146" s="32">
        <v>172.05</v>
      </c>
      <c r="E146" s="24">
        <v>243.84</v>
      </c>
      <c r="F146" s="22"/>
    </row>
    <row r="147" spans="1:6" x14ac:dyDescent="0.25">
      <c r="A147" s="23" t="s">
        <v>112</v>
      </c>
      <c r="B147" s="22">
        <v>52</v>
      </c>
      <c r="C147" s="29">
        <v>75</v>
      </c>
      <c r="D147" s="32">
        <v>502.33</v>
      </c>
      <c r="E147" s="24">
        <v>416.48</v>
      </c>
      <c r="F147" s="22"/>
    </row>
    <row r="148" spans="1:6" x14ac:dyDescent="0.25">
      <c r="A148" s="23" t="s">
        <v>112</v>
      </c>
      <c r="B148" s="22">
        <v>76</v>
      </c>
      <c r="C148" s="29">
        <v>96</v>
      </c>
      <c r="D148" s="32">
        <v>1065.8900000000001</v>
      </c>
      <c r="E148" s="24">
        <v>527.09</v>
      </c>
      <c r="F148" s="22"/>
    </row>
    <row r="149" spans="1:6" x14ac:dyDescent="0.25">
      <c r="A149" s="23" t="s">
        <v>112</v>
      </c>
      <c r="B149" s="22">
        <v>97</v>
      </c>
      <c r="C149" s="29">
        <v>149</v>
      </c>
      <c r="D149" s="32">
        <v>1369.48</v>
      </c>
      <c r="E149" s="24">
        <v>616.96</v>
      </c>
      <c r="F149" s="22"/>
    </row>
    <row r="150" spans="1:6" x14ac:dyDescent="0.25">
      <c r="A150" s="23" t="s">
        <v>112</v>
      </c>
      <c r="B150" s="22">
        <v>150</v>
      </c>
      <c r="C150" s="29">
        <v>212</v>
      </c>
      <c r="D150" s="32">
        <v>1760.45</v>
      </c>
      <c r="E150" s="24">
        <v>740.24</v>
      </c>
      <c r="F150" s="22"/>
    </row>
    <row r="151" spans="1:6" x14ac:dyDescent="0.25">
      <c r="A151" s="23" t="s">
        <v>112</v>
      </c>
      <c r="B151" s="22">
        <v>213</v>
      </c>
      <c r="C151" s="29">
        <v>266</v>
      </c>
      <c r="D151" s="32">
        <v>2250.44</v>
      </c>
      <c r="E151" s="24">
        <v>740.24</v>
      </c>
      <c r="F151" s="22"/>
    </row>
    <row r="152" spans="1:6" x14ac:dyDescent="0.25">
      <c r="A152" s="23" t="s">
        <v>112</v>
      </c>
      <c r="B152" s="22">
        <v>267</v>
      </c>
      <c r="C152" s="29">
        <v>290</v>
      </c>
      <c r="D152" s="32">
        <v>2819.5</v>
      </c>
      <c r="E152" s="24">
        <v>740.24</v>
      </c>
      <c r="F152" s="22"/>
    </row>
    <row r="153" spans="1:6" x14ac:dyDescent="0.25">
      <c r="A153" s="23" t="s">
        <v>112</v>
      </c>
      <c r="B153" s="22">
        <v>291</v>
      </c>
      <c r="C153" s="29">
        <v>317</v>
      </c>
      <c r="D153" s="32">
        <v>3876.66</v>
      </c>
      <c r="E153" s="24">
        <v>1634.82</v>
      </c>
      <c r="F153" s="22"/>
    </row>
    <row r="154" spans="1:6" x14ac:dyDescent="0.25">
      <c r="A154" s="23" t="s">
        <v>112</v>
      </c>
      <c r="B154" s="22">
        <v>318</v>
      </c>
      <c r="C154" s="29">
        <v>999999</v>
      </c>
      <c r="D154" s="32">
        <v>4560.5200000000004</v>
      </c>
      <c r="E154" s="24">
        <v>2084.13</v>
      </c>
      <c r="F154" s="22"/>
    </row>
    <row r="155" spans="1:6" x14ac:dyDescent="0.25">
      <c r="A155" s="23"/>
      <c r="B155" s="22"/>
      <c r="C155" s="22"/>
      <c r="D155" s="22"/>
      <c r="E155" s="22"/>
      <c r="F155" s="22"/>
    </row>
    <row r="156" spans="1:6" x14ac:dyDescent="0.25">
      <c r="A156" s="23"/>
      <c r="B156" s="59" t="s">
        <v>92</v>
      </c>
      <c r="C156" s="60"/>
      <c r="D156" s="61"/>
      <c r="E156" s="62"/>
      <c r="F156" s="22"/>
    </row>
    <row r="157" spans="1:6" x14ac:dyDescent="0.25">
      <c r="A157" s="25" t="s">
        <v>94</v>
      </c>
      <c r="B157" s="25" t="s">
        <v>95</v>
      </c>
      <c r="C157" s="28" t="s">
        <v>96</v>
      </c>
      <c r="D157" s="30" t="s">
        <v>97</v>
      </c>
      <c r="E157" s="26" t="s">
        <v>98</v>
      </c>
      <c r="F157" s="22"/>
    </row>
    <row r="158" spans="1:6" x14ac:dyDescent="0.25">
      <c r="A158" s="23" t="s">
        <v>112</v>
      </c>
      <c r="B158" s="22">
        <v>1</v>
      </c>
      <c r="C158" s="34">
        <v>212</v>
      </c>
      <c r="D158" s="32">
        <v>1523.28</v>
      </c>
      <c r="E158" s="24">
        <v>781.47</v>
      </c>
      <c r="F158" s="22"/>
    </row>
    <row r="159" spans="1:6" x14ac:dyDescent="0.25">
      <c r="A159" s="23" t="s">
        <v>112</v>
      </c>
      <c r="B159" s="22">
        <v>213</v>
      </c>
      <c r="C159" s="29">
        <v>266</v>
      </c>
      <c r="D159" s="32">
        <v>4399.2</v>
      </c>
      <c r="E159" s="24">
        <v>781.47</v>
      </c>
      <c r="F159" s="22"/>
    </row>
    <row r="160" spans="1:6" x14ac:dyDescent="0.25">
      <c r="A160" s="23" t="s">
        <v>112</v>
      </c>
      <c r="B160" s="22">
        <v>267</v>
      </c>
      <c r="C160" s="29">
        <v>290</v>
      </c>
      <c r="D160" s="32">
        <v>4399.2</v>
      </c>
      <c r="E160" s="24">
        <v>781.47</v>
      </c>
    </row>
    <row r="161" spans="1:5" x14ac:dyDescent="0.25">
      <c r="A161" s="23" t="s">
        <v>112</v>
      </c>
      <c r="B161" s="22">
        <v>291</v>
      </c>
      <c r="C161" s="29">
        <v>317</v>
      </c>
      <c r="D161" s="32">
        <v>5284.49</v>
      </c>
      <c r="E161" s="24">
        <v>1754.46</v>
      </c>
    </row>
    <row r="162" spans="1:5" x14ac:dyDescent="0.25">
      <c r="A162" s="23" t="s">
        <v>112</v>
      </c>
      <c r="B162" s="22">
        <v>318</v>
      </c>
      <c r="C162" s="29">
        <v>374</v>
      </c>
      <c r="D162" s="32">
        <v>5284.49</v>
      </c>
      <c r="E162" s="24">
        <v>1987.37</v>
      </c>
    </row>
    <row r="163" spans="1:5" x14ac:dyDescent="0.25">
      <c r="A163" s="23" t="s">
        <v>112</v>
      </c>
      <c r="B163" s="22">
        <v>375</v>
      </c>
      <c r="C163" s="29">
        <v>999999</v>
      </c>
      <c r="D163" s="32">
        <v>5284.49</v>
      </c>
      <c r="E163" s="24">
        <v>2424.39</v>
      </c>
    </row>
  </sheetData>
  <mergeCells count="11">
    <mergeCell ref="B144:C144"/>
    <mergeCell ref="D144:E144"/>
    <mergeCell ref="B156:C156"/>
    <mergeCell ref="D156:E156"/>
    <mergeCell ref="H3:I3"/>
    <mergeCell ref="D3:E3"/>
    <mergeCell ref="F3:G3"/>
    <mergeCell ref="B3:C3"/>
    <mergeCell ref="B68:C68"/>
    <mergeCell ref="D68:E68"/>
    <mergeCell ref="F68:G6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2"/>
  <sheetViews>
    <sheetView topLeftCell="A42" workbookViewId="0">
      <selection activeCell="F59" sqref="F59"/>
    </sheetView>
  </sheetViews>
  <sheetFormatPr baseColWidth="10" defaultRowHeight="15" x14ac:dyDescent="0.25"/>
  <cols>
    <col min="1" max="1" width="18.42578125" customWidth="1"/>
  </cols>
  <sheetData>
    <row r="1" spans="1:14" ht="18" x14ac:dyDescent="0.25">
      <c r="A1" s="27" t="s">
        <v>135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1:14" x14ac:dyDescent="0.25">
      <c r="A3" s="22"/>
      <c r="B3" s="66" t="s">
        <v>113</v>
      </c>
      <c r="C3" s="67"/>
      <c r="D3" s="61"/>
      <c r="E3" s="63"/>
      <c r="F3" s="62"/>
      <c r="G3" s="62"/>
      <c r="H3" s="65"/>
      <c r="I3" s="64"/>
      <c r="J3" s="22"/>
      <c r="K3" s="39" t="s">
        <v>114</v>
      </c>
      <c r="L3" s="38"/>
      <c r="M3" s="38"/>
      <c r="N3" s="38"/>
    </row>
    <row r="4" spans="1:14" x14ac:dyDescent="0.25">
      <c r="A4" s="25" t="s">
        <v>94</v>
      </c>
      <c r="B4" s="54" t="s">
        <v>95</v>
      </c>
      <c r="C4" s="55" t="s">
        <v>96</v>
      </c>
      <c r="D4" s="26" t="s">
        <v>97</v>
      </c>
      <c r="E4" s="31" t="s">
        <v>98</v>
      </c>
      <c r="F4" s="26" t="s">
        <v>97</v>
      </c>
      <c r="G4" s="26" t="s">
        <v>98</v>
      </c>
      <c r="H4" s="30" t="s">
        <v>97</v>
      </c>
      <c r="I4" s="26" t="s">
        <v>98</v>
      </c>
      <c r="J4" s="22"/>
      <c r="K4" s="22"/>
      <c r="L4" s="22"/>
      <c r="M4" s="22"/>
      <c r="N4" s="22"/>
    </row>
    <row r="5" spans="1:14" x14ac:dyDescent="0.25">
      <c r="A5" s="35" t="s">
        <v>99</v>
      </c>
      <c r="B5" s="22">
        <v>1</v>
      </c>
      <c r="C5" s="34">
        <v>750</v>
      </c>
      <c r="D5" s="24">
        <v>40.81</v>
      </c>
      <c r="E5" s="46">
        <v>45.02</v>
      </c>
      <c r="F5" s="24">
        <v>41.47</v>
      </c>
      <c r="G5" s="46">
        <v>33.15</v>
      </c>
      <c r="H5" s="24">
        <v>28.66</v>
      </c>
      <c r="I5" s="24">
        <v>105.7</v>
      </c>
      <c r="J5" s="22"/>
      <c r="K5" s="22"/>
      <c r="L5" s="22"/>
      <c r="M5" s="22"/>
      <c r="N5" s="22"/>
    </row>
    <row r="6" spans="1:14" x14ac:dyDescent="0.25">
      <c r="A6" s="35" t="s">
        <v>99</v>
      </c>
      <c r="B6" s="22">
        <v>751</v>
      </c>
      <c r="C6" s="29">
        <v>3500</v>
      </c>
      <c r="D6" s="24">
        <v>51.04</v>
      </c>
      <c r="E6" s="33">
        <v>45.02</v>
      </c>
      <c r="F6" s="24">
        <v>56.67</v>
      </c>
      <c r="G6" s="33">
        <v>78.8</v>
      </c>
      <c r="H6" s="24">
        <v>43.67</v>
      </c>
      <c r="I6" s="24">
        <v>105.7</v>
      </c>
      <c r="J6" s="22"/>
      <c r="K6" s="58" t="s">
        <v>148</v>
      </c>
      <c r="L6" s="57"/>
      <c r="M6" s="57"/>
      <c r="N6" s="57"/>
    </row>
    <row r="7" spans="1:14" x14ac:dyDescent="0.25">
      <c r="A7" s="35" t="s">
        <v>99</v>
      </c>
      <c r="B7" s="22">
        <v>3501</v>
      </c>
      <c r="C7" s="29">
        <v>10000</v>
      </c>
      <c r="D7" s="24">
        <v>98.06</v>
      </c>
      <c r="E7" s="33">
        <v>76.489999999999995</v>
      </c>
      <c r="F7" s="24">
        <v>85.43</v>
      </c>
      <c r="G7" s="33">
        <v>186.21</v>
      </c>
      <c r="H7" s="24">
        <v>112.69</v>
      </c>
      <c r="I7" s="24">
        <v>204.5</v>
      </c>
      <c r="J7" s="22"/>
      <c r="K7" s="58"/>
      <c r="L7" s="57"/>
      <c r="M7" s="57"/>
      <c r="N7" s="57"/>
    </row>
    <row r="8" spans="1:14" x14ac:dyDescent="0.25">
      <c r="A8" s="35" t="s">
        <v>99</v>
      </c>
      <c r="B8" s="22">
        <v>10001</v>
      </c>
      <c r="C8" s="29">
        <v>24000</v>
      </c>
      <c r="D8" s="24">
        <v>128.29</v>
      </c>
      <c r="E8" s="33">
        <v>76.489999999999995</v>
      </c>
      <c r="F8" s="24">
        <v>125.48</v>
      </c>
      <c r="G8" s="33">
        <v>254.02</v>
      </c>
      <c r="H8" s="24">
        <v>157.06</v>
      </c>
      <c r="I8" s="24">
        <v>204.5</v>
      </c>
      <c r="J8" s="22"/>
      <c r="K8" s="58" t="s">
        <v>149</v>
      </c>
      <c r="L8" s="57"/>
      <c r="M8" s="57"/>
      <c r="N8" s="57"/>
    </row>
    <row r="9" spans="1:14" x14ac:dyDescent="0.25">
      <c r="A9" s="35" t="s">
        <v>99</v>
      </c>
      <c r="B9" s="22">
        <v>24001</v>
      </c>
      <c r="C9" s="29">
        <v>999999</v>
      </c>
      <c r="D9" s="24">
        <v>159.94</v>
      </c>
      <c r="E9" s="33">
        <v>118.48</v>
      </c>
      <c r="F9" s="24">
        <v>261.02999999999997</v>
      </c>
      <c r="G9" s="33">
        <v>548.19000000000005</v>
      </c>
      <c r="H9" s="24">
        <v>203.53</v>
      </c>
      <c r="I9" s="24">
        <v>336.4</v>
      </c>
      <c r="J9" s="22"/>
      <c r="K9" s="58"/>
      <c r="L9" s="57"/>
      <c r="M9" s="57"/>
      <c r="N9" s="57"/>
    </row>
    <row r="10" spans="1:14" x14ac:dyDescent="0.25">
      <c r="A10" s="35"/>
      <c r="B10" s="22"/>
      <c r="C10" s="29"/>
      <c r="D10" s="24"/>
      <c r="E10" s="33"/>
      <c r="F10" s="24"/>
      <c r="G10" s="33"/>
      <c r="H10" s="24"/>
      <c r="I10" s="24"/>
      <c r="J10" s="22"/>
      <c r="K10" s="58" t="s">
        <v>150</v>
      </c>
      <c r="L10" s="57"/>
      <c r="M10" s="57"/>
      <c r="N10" s="57"/>
    </row>
    <row r="11" spans="1:14" x14ac:dyDescent="0.25">
      <c r="A11" s="35" t="s">
        <v>103</v>
      </c>
      <c r="B11" s="22">
        <v>1</v>
      </c>
      <c r="C11" s="29">
        <v>750</v>
      </c>
      <c r="D11" s="24">
        <v>42.81</v>
      </c>
      <c r="E11" s="33">
        <v>48.36</v>
      </c>
      <c r="F11" s="24">
        <v>43.35</v>
      </c>
      <c r="G11" s="33">
        <v>34.99</v>
      </c>
      <c r="H11" s="24">
        <v>30.07</v>
      </c>
      <c r="I11" s="24">
        <v>113.53</v>
      </c>
      <c r="J11" s="22"/>
      <c r="K11" s="22"/>
      <c r="L11" s="22"/>
      <c r="M11" s="22"/>
      <c r="N11" s="22"/>
    </row>
    <row r="12" spans="1:14" x14ac:dyDescent="0.25">
      <c r="A12" s="35" t="s">
        <v>103</v>
      </c>
      <c r="B12" s="22">
        <v>751</v>
      </c>
      <c r="C12" s="29">
        <v>3500</v>
      </c>
      <c r="D12" s="24">
        <v>53.54</v>
      </c>
      <c r="E12" s="33">
        <v>48.36</v>
      </c>
      <c r="F12" s="24">
        <v>59.24</v>
      </c>
      <c r="G12" s="33">
        <v>83.18</v>
      </c>
      <c r="H12" s="24">
        <v>45.81</v>
      </c>
      <c r="I12" s="24">
        <v>113.53</v>
      </c>
      <c r="J12" s="22"/>
      <c r="K12" s="22"/>
      <c r="L12" s="22"/>
      <c r="M12" s="22"/>
      <c r="N12" s="22"/>
    </row>
    <row r="13" spans="1:14" x14ac:dyDescent="0.25">
      <c r="A13" s="35" t="s">
        <v>103</v>
      </c>
      <c r="B13" s="22">
        <v>3501</v>
      </c>
      <c r="C13" s="29">
        <v>10000</v>
      </c>
      <c r="D13" s="24">
        <v>102.87</v>
      </c>
      <c r="E13" s="33">
        <v>82.16</v>
      </c>
      <c r="F13" s="24">
        <v>89.31</v>
      </c>
      <c r="G13" s="33">
        <v>196.56</v>
      </c>
      <c r="H13" s="24">
        <v>118.22</v>
      </c>
      <c r="I13" s="24">
        <v>219.67</v>
      </c>
      <c r="J13" s="22"/>
      <c r="K13" s="22"/>
      <c r="L13" s="22"/>
      <c r="M13" s="22"/>
      <c r="N13" s="22"/>
    </row>
    <row r="14" spans="1:14" x14ac:dyDescent="0.25">
      <c r="A14" s="35" t="s">
        <v>103</v>
      </c>
      <c r="B14" s="22">
        <v>10001</v>
      </c>
      <c r="C14" s="29">
        <v>24000</v>
      </c>
      <c r="D14" s="24">
        <v>134.58000000000001</v>
      </c>
      <c r="E14" s="33">
        <v>82.16</v>
      </c>
      <c r="F14" s="24">
        <v>131.18</v>
      </c>
      <c r="G14" s="33">
        <v>268.13</v>
      </c>
      <c r="H14" s="24">
        <v>164.76</v>
      </c>
      <c r="I14" s="24">
        <v>219.67</v>
      </c>
      <c r="J14" s="22"/>
      <c r="K14" s="22"/>
      <c r="L14" s="22"/>
      <c r="M14" s="22"/>
      <c r="N14" s="22"/>
    </row>
    <row r="15" spans="1:14" x14ac:dyDescent="0.25">
      <c r="A15" s="35" t="s">
        <v>103</v>
      </c>
      <c r="B15" s="22">
        <v>24001</v>
      </c>
      <c r="C15" s="29">
        <v>999999</v>
      </c>
      <c r="D15" s="24">
        <v>167.79</v>
      </c>
      <c r="E15" s="33">
        <v>127.27</v>
      </c>
      <c r="F15" s="24">
        <v>272.89</v>
      </c>
      <c r="G15" s="33">
        <v>578.65</v>
      </c>
      <c r="H15" s="24">
        <v>213.51</v>
      </c>
      <c r="I15" s="24">
        <v>361.35</v>
      </c>
      <c r="J15" s="22"/>
      <c r="K15" s="22"/>
      <c r="L15" s="22"/>
      <c r="M15" s="22"/>
      <c r="N15" s="22"/>
    </row>
    <row r="16" spans="1:14" x14ac:dyDescent="0.25">
      <c r="A16" s="35"/>
      <c r="B16" s="22"/>
      <c r="C16" s="29"/>
      <c r="D16" s="24"/>
      <c r="E16" s="33"/>
      <c r="F16" s="24"/>
      <c r="G16" s="33"/>
      <c r="H16" s="24"/>
      <c r="I16" s="24"/>
    </row>
    <row r="17" spans="1:9" x14ac:dyDescent="0.25">
      <c r="A17" s="35" t="s">
        <v>104</v>
      </c>
      <c r="B17" s="22">
        <v>1</v>
      </c>
      <c r="C17" s="29">
        <v>750</v>
      </c>
      <c r="D17" s="24">
        <v>32.83</v>
      </c>
      <c r="E17" s="33">
        <v>73.97</v>
      </c>
      <c r="F17" s="24">
        <v>52.97</v>
      </c>
      <c r="G17" s="33">
        <v>49.72</v>
      </c>
      <c r="H17" s="24">
        <v>23.06</v>
      </c>
      <c r="I17" s="24">
        <v>173.67</v>
      </c>
    </row>
    <row r="18" spans="1:9" x14ac:dyDescent="0.25">
      <c r="A18" s="35" t="s">
        <v>104</v>
      </c>
      <c r="B18" s="22">
        <v>751</v>
      </c>
      <c r="C18" s="29">
        <v>3500</v>
      </c>
      <c r="D18" s="24">
        <v>41.06</v>
      </c>
      <c r="E18" s="33">
        <v>73.97</v>
      </c>
      <c r="F18" s="24">
        <v>72.38</v>
      </c>
      <c r="G18" s="33">
        <v>118.21</v>
      </c>
      <c r="H18" s="24">
        <v>35.130000000000003</v>
      </c>
      <c r="I18" s="24">
        <v>173.67</v>
      </c>
    </row>
    <row r="19" spans="1:9" x14ac:dyDescent="0.25">
      <c r="A19" s="35" t="s">
        <v>104</v>
      </c>
      <c r="B19" s="22">
        <v>3501</v>
      </c>
      <c r="C19" s="29">
        <v>10000</v>
      </c>
      <c r="D19" s="24">
        <v>78.88</v>
      </c>
      <c r="E19" s="33">
        <v>125.68</v>
      </c>
      <c r="F19" s="24">
        <v>109.11</v>
      </c>
      <c r="G19" s="33">
        <v>279.32</v>
      </c>
      <c r="H19" s="24">
        <v>90.66</v>
      </c>
      <c r="I19" s="24">
        <v>336.01</v>
      </c>
    </row>
    <row r="20" spans="1:9" x14ac:dyDescent="0.25">
      <c r="A20" s="35" t="s">
        <v>104</v>
      </c>
      <c r="B20" s="22">
        <v>10001</v>
      </c>
      <c r="C20" s="29">
        <v>24000</v>
      </c>
      <c r="D20" s="24">
        <v>103.2</v>
      </c>
      <c r="E20" s="33">
        <v>125.68</v>
      </c>
      <c r="F20" s="24">
        <v>160.27000000000001</v>
      </c>
      <c r="G20" s="33">
        <v>381.03</v>
      </c>
      <c r="H20" s="24">
        <v>126.34</v>
      </c>
      <c r="I20" s="24">
        <v>336.01</v>
      </c>
    </row>
    <row r="21" spans="1:9" x14ac:dyDescent="0.25">
      <c r="A21" s="35" t="s">
        <v>104</v>
      </c>
      <c r="B21" s="22">
        <v>24001</v>
      </c>
      <c r="C21" s="29">
        <v>999999</v>
      </c>
      <c r="D21" s="24">
        <v>128.66999999999999</v>
      </c>
      <c r="E21" s="33">
        <v>194.68</v>
      </c>
      <c r="F21" s="24">
        <v>333.4</v>
      </c>
      <c r="G21" s="33">
        <v>822.29</v>
      </c>
      <c r="H21" s="24">
        <v>163.72999999999999</v>
      </c>
      <c r="I21" s="24">
        <v>552.73</v>
      </c>
    </row>
    <row r="22" spans="1:9" x14ac:dyDescent="0.25">
      <c r="A22" s="35"/>
      <c r="B22" s="22"/>
      <c r="C22" s="29"/>
      <c r="D22" s="24"/>
      <c r="E22" s="33"/>
      <c r="F22" s="24"/>
      <c r="G22" s="33"/>
      <c r="H22" s="24"/>
      <c r="I22" s="24"/>
    </row>
    <row r="23" spans="1:9" x14ac:dyDescent="0.25">
      <c r="A23" s="35" t="s">
        <v>105</v>
      </c>
      <c r="B23" s="22">
        <v>1</v>
      </c>
      <c r="C23" s="29">
        <v>750</v>
      </c>
      <c r="D23" s="24">
        <v>55.92</v>
      </c>
      <c r="E23" s="33">
        <v>116.13</v>
      </c>
      <c r="F23" s="24">
        <v>47.09</v>
      </c>
      <c r="G23" s="33">
        <v>35.36</v>
      </c>
      <c r="H23" s="24">
        <v>39.270000000000003</v>
      </c>
      <c r="I23" s="24">
        <v>272.64999999999998</v>
      </c>
    </row>
    <row r="24" spans="1:9" x14ac:dyDescent="0.25">
      <c r="A24" s="35" t="s">
        <v>105</v>
      </c>
      <c r="B24" s="22">
        <v>751</v>
      </c>
      <c r="C24" s="29">
        <v>3500</v>
      </c>
      <c r="D24" s="24">
        <v>69.930000000000007</v>
      </c>
      <c r="E24" s="33">
        <v>116.13</v>
      </c>
      <c r="F24" s="24">
        <v>64.34</v>
      </c>
      <c r="G24" s="33">
        <v>84.06</v>
      </c>
      <c r="H24" s="24">
        <v>59.84</v>
      </c>
      <c r="I24" s="24">
        <v>272.64999999999998</v>
      </c>
    </row>
    <row r="25" spans="1:9" x14ac:dyDescent="0.25">
      <c r="A25" s="35" t="s">
        <v>105</v>
      </c>
      <c r="B25" s="22">
        <v>3501</v>
      </c>
      <c r="C25" s="29">
        <v>10000</v>
      </c>
      <c r="D25" s="24">
        <v>134.36000000000001</v>
      </c>
      <c r="E25" s="33">
        <v>197.31</v>
      </c>
      <c r="F25" s="24">
        <v>97</v>
      </c>
      <c r="G25" s="33">
        <v>198.63</v>
      </c>
      <c r="H25" s="24">
        <v>154.41</v>
      </c>
      <c r="I25" s="24">
        <v>527.52</v>
      </c>
    </row>
    <row r="26" spans="1:9" x14ac:dyDescent="0.25">
      <c r="A26" s="35" t="s">
        <v>105</v>
      </c>
      <c r="B26" s="22">
        <v>10001</v>
      </c>
      <c r="C26" s="29">
        <v>24000</v>
      </c>
      <c r="D26" s="24">
        <v>175.78</v>
      </c>
      <c r="E26" s="33">
        <v>197.31</v>
      </c>
      <c r="F26" s="24">
        <v>142.47999999999999</v>
      </c>
      <c r="G26" s="33">
        <v>270.95</v>
      </c>
      <c r="H26" s="24">
        <v>215.2</v>
      </c>
      <c r="I26" s="24">
        <v>527.52</v>
      </c>
    </row>
    <row r="27" spans="1:9" x14ac:dyDescent="0.25">
      <c r="A27" s="35" t="s">
        <v>105</v>
      </c>
      <c r="B27" s="22">
        <v>24001</v>
      </c>
      <c r="C27" s="29">
        <v>999999</v>
      </c>
      <c r="D27" s="24">
        <v>219.16</v>
      </c>
      <c r="E27" s="33">
        <v>305.63</v>
      </c>
      <c r="F27" s="24">
        <v>296.39</v>
      </c>
      <c r="G27" s="33">
        <v>584.74</v>
      </c>
      <c r="H27" s="24">
        <v>278.88</v>
      </c>
      <c r="I27" s="24">
        <v>867.78</v>
      </c>
    </row>
    <row r="28" spans="1:9" x14ac:dyDescent="0.25">
      <c r="A28" s="35"/>
      <c r="B28" s="22"/>
      <c r="C28" s="29"/>
      <c r="D28" s="24"/>
      <c r="E28" s="33"/>
      <c r="F28" s="24"/>
      <c r="G28" s="33"/>
      <c r="H28" s="24"/>
      <c r="I28" s="24"/>
    </row>
    <row r="29" spans="1:9" x14ac:dyDescent="0.25">
      <c r="A29" s="35" t="s">
        <v>106</v>
      </c>
      <c r="B29" s="22">
        <v>1</v>
      </c>
      <c r="C29" s="29">
        <v>750</v>
      </c>
      <c r="D29" s="24">
        <v>37.14</v>
      </c>
      <c r="E29" s="33">
        <v>58.38</v>
      </c>
      <c r="F29" s="24">
        <v>30.8</v>
      </c>
      <c r="G29" s="33">
        <v>38.67</v>
      </c>
      <c r="H29" s="24">
        <v>26.08</v>
      </c>
      <c r="I29" s="24">
        <v>137.07</v>
      </c>
    </row>
    <row r="30" spans="1:9" x14ac:dyDescent="0.25">
      <c r="A30" s="35" t="s">
        <v>106</v>
      </c>
      <c r="B30" s="22">
        <v>751</v>
      </c>
      <c r="C30" s="29">
        <v>3500</v>
      </c>
      <c r="D30" s="24">
        <v>46.45</v>
      </c>
      <c r="E30" s="33">
        <v>58.38</v>
      </c>
      <c r="F30" s="24">
        <v>42.09</v>
      </c>
      <c r="G30" s="33">
        <v>91.94</v>
      </c>
      <c r="H30" s="24">
        <v>39.74</v>
      </c>
      <c r="I30" s="24">
        <v>137.07</v>
      </c>
    </row>
    <row r="31" spans="1:9" x14ac:dyDescent="0.25">
      <c r="A31" s="35" t="s">
        <v>106</v>
      </c>
      <c r="B31" s="22">
        <v>3501</v>
      </c>
      <c r="C31" s="29">
        <v>10000</v>
      </c>
      <c r="D31" s="24">
        <v>89.24</v>
      </c>
      <c r="E31" s="33">
        <v>99.19</v>
      </c>
      <c r="F31" s="24">
        <v>63.45</v>
      </c>
      <c r="G31" s="33">
        <v>217.25</v>
      </c>
      <c r="H31" s="24">
        <v>102.56</v>
      </c>
      <c r="I31" s="24">
        <v>265.2</v>
      </c>
    </row>
    <row r="32" spans="1:9" x14ac:dyDescent="0.25">
      <c r="A32" s="35" t="s">
        <v>106</v>
      </c>
      <c r="B32" s="22">
        <v>10001</v>
      </c>
      <c r="C32" s="29">
        <v>24000</v>
      </c>
      <c r="D32" s="24">
        <v>116.75</v>
      </c>
      <c r="E32" s="33">
        <v>99.19</v>
      </c>
      <c r="F32" s="24">
        <v>93.2</v>
      </c>
      <c r="G32" s="33">
        <v>296.36</v>
      </c>
      <c r="H32" s="24">
        <v>142.93</v>
      </c>
      <c r="I32" s="24">
        <v>265.2</v>
      </c>
    </row>
    <row r="33" spans="1:9" x14ac:dyDescent="0.25">
      <c r="A33" s="35" t="s">
        <v>106</v>
      </c>
      <c r="B33" s="22">
        <v>24001</v>
      </c>
      <c r="C33" s="29">
        <v>999999</v>
      </c>
      <c r="D33" s="24">
        <v>145.56</v>
      </c>
      <c r="E33" s="33">
        <v>153.65</v>
      </c>
      <c r="F33" s="24">
        <v>193.87</v>
      </c>
      <c r="G33" s="33">
        <v>639.55999999999995</v>
      </c>
      <c r="H33" s="24">
        <v>185.23</v>
      </c>
      <c r="I33" s="24">
        <v>436.26</v>
      </c>
    </row>
    <row r="34" spans="1:9" x14ac:dyDescent="0.25">
      <c r="A34" s="35"/>
      <c r="B34" s="22"/>
      <c r="C34" s="29"/>
      <c r="D34" s="24"/>
      <c r="E34" s="33"/>
      <c r="F34" s="24"/>
      <c r="G34" s="33"/>
      <c r="H34" s="24"/>
      <c r="I34" s="24"/>
    </row>
    <row r="35" spans="1:9" x14ac:dyDescent="0.25">
      <c r="A35" s="35" t="s">
        <v>107</v>
      </c>
      <c r="B35" s="22">
        <v>1</v>
      </c>
      <c r="C35" s="29">
        <v>750</v>
      </c>
      <c r="D35" s="24">
        <v>38.130000000000003</v>
      </c>
      <c r="E35" s="33">
        <v>70.81</v>
      </c>
      <c r="F35" s="24">
        <v>37.700000000000003</v>
      </c>
      <c r="G35" s="33">
        <v>32.04</v>
      </c>
      <c r="H35" s="24">
        <v>26.78</v>
      </c>
      <c r="I35" s="24">
        <v>166.25</v>
      </c>
    </row>
    <row r="36" spans="1:9" x14ac:dyDescent="0.25">
      <c r="A36" s="35" t="s">
        <v>107</v>
      </c>
      <c r="B36" s="22">
        <v>751</v>
      </c>
      <c r="C36" s="29">
        <v>3500</v>
      </c>
      <c r="D36" s="24">
        <v>47.69</v>
      </c>
      <c r="E36" s="33">
        <v>70.81</v>
      </c>
      <c r="F36" s="24">
        <v>51.52</v>
      </c>
      <c r="G36" s="33">
        <v>76.180000000000007</v>
      </c>
      <c r="H36" s="24">
        <v>40.81</v>
      </c>
      <c r="I36" s="24">
        <v>166.25</v>
      </c>
    </row>
    <row r="37" spans="1:9" x14ac:dyDescent="0.25">
      <c r="A37" s="35" t="s">
        <v>107</v>
      </c>
      <c r="B37" s="22">
        <v>3501</v>
      </c>
      <c r="C37" s="29">
        <v>10000</v>
      </c>
      <c r="D37" s="24">
        <v>91.62</v>
      </c>
      <c r="E37" s="33">
        <v>120.31</v>
      </c>
      <c r="F37" s="24">
        <v>77.66</v>
      </c>
      <c r="G37" s="33">
        <v>180.01</v>
      </c>
      <c r="H37" s="24">
        <v>105.3</v>
      </c>
      <c r="I37" s="24">
        <v>321.66000000000003</v>
      </c>
    </row>
    <row r="38" spans="1:9" x14ac:dyDescent="0.25">
      <c r="A38" s="35" t="s">
        <v>107</v>
      </c>
      <c r="B38" s="22">
        <v>10001</v>
      </c>
      <c r="C38" s="29">
        <v>24000</v>
      </c>
      <c r="D38" s="24">
        <v>119.87</v>
      </c>
      <c r="E38" s="33">
        <v>120.31</v>
      </c>
      <c r="F38" s="24">
        <v>114.07</v>
      </c>
      <c r="G38" s="33">
        <v>245.55</v>
      </c>
      <c r="H38" s="24">
        <v>146.75</v>
      </c>
      <c r="I38" s="24">
        <v>321.66000000000003</v>
      </c>
    </row>
    <row r="39" spans="1:9" x14ac:dyDescent="0.25">
      <c r="A39" s="35" t="s">
        <v>107</v>
      </c>
      <c r="B39" s="22">
        <v>24001</v>
      </c>
      <c r="C39" s="29">
        <v>999999</v>
      </c>
      <c r="D39" s="24">
        <v>149.44999999999999</v>
      </c>
      <c r="E39" s="33">
        <v>186.36</v>
      </c>
      <c r="F39" s="24">
        <v>237.3</v>
      </c>
      <c r="G39" s="33">
        <v>529.91999999999996</v>
      </c>
      <c r="H39" s="24">
        <v>190.18</v>
      </c>
      <c r="I39" s="24">
        <v>529.13</v>
      </c>
    </row>
    <row r="43" spans="1:9" x14ac:dyDescent="0.25">
      <c r="A43" s="22"/>
      <c r="B43" s="59" t="s">
        <v>115</v>
      </c>
      <c r="C43" s="60"/>
      <c r="D43" s="44"/>
      <c r="E43" s="49"/>
      <c r="F43" s="45"/>
      <c r="G43" s="22"/>
      <c r="H43" s="22"/>
      <c r="I43" s="22"/>
    </row>
    <row r="44" spans="1:9" x14ac:dyDescent="0.25">
      <c r="A44" s="22"/>
      <c r="B44" s="25" t="s">
        <v>95</v>
      </c>
      <c r="C44" s="28" t="s">
        <v>96</v>
      </c>
      <c r="D44" s="30" t="s">
        <v>97</v>
      </c>
      <c r="E44" s="50" t="s">
        <v>97</v>
      </c>
      <c r="F44" s="26" t="s">
        <v>97</v>
      </c>
      <c r="G44" s="22"/>
      <c r="H44" s="22"/>
      <c r="I44" s="22"/>
    </row>
    <row r="45" spans="1:9" x14ac:dyDescent="0.25">
      <c r="A45" s="22"/>
      <c r="B45" s="22">
        <v>9</v>
      </c>
      <c r="C45" s="34">
        <v>19</v>
      </c>
      <c r="D45" s="47">
        <v>1131.75</v>
      </c>
      <c r="E45" s="47">
        <v>1312.93</v>
      </c>
      <c r="F45" s="24">
        <v>1277.3699999999999</v>
      </c>
      <c r="G45" s="22"/>
      <c r="H45" s="22"/>
      <c r="I45" s="22"/>
    </row>
    <row r="46" spans="1:9" x14ac:dyDescent="0.25">
      <c r="A46" s="22"/>
      <c r="B46" s="22">
        <v>20</v>
      </c>
      <c r="C46" s="29">
        <v>29</v>
      </c>
      <c r="D46" s="48">
        <v>1275.51</v>
      </c>
      <c r="E46" s="48">
        <v>1485.36</v>
      </c>
      <c r="F46" s="24">
        <v>1444.34</v>
      </c>
      <c r="G46" s="22"/>
      <c r="H46" s="22"/>
      <c r="I46" s="22"/>
    </row>
    <row r="47" spans="1:9" x14ac:dyDescent="0.25">
      <c r="A47" s="22"/>
      <c r="B47" s="22">
        <v>30</v>
      </c>
      <c r="C47" s="29">
        <v>39</v>
      </c>
      <c r="D47" s="48">
        <v>2993.43</v>
      </c>
      <c r="E47" s="48">
        <v>3545.78</v>
      </c>
      <c r="F47" s="24">
        <v>3439.55</v>
      </c>
      <c r="G47" s="22"/>
      <c r="H47" s="22"/>
      <c r="I47" s="22"/>
    </row>
    <row r="48" spans="1:9" x14ac:dyDescent="0.25">
      <c r="B48" s="22">
        <v>40</v>
      </c>
      <c r="C48" s="29">
        <v>49</v>
      </c>
      <c r="D48" s="48">
        <v>3278.72</v>
      </c>
      <c r="E48" s="48">
        <v>3887.96</v>
      </c>
      <c r="F48" s="24">
        <v>3770.9</v>
      </c>
      <c r="G48" s="22"/>
    </row>
    <row r="49" spans="2:7" x14ac:dyDescent="0.25">
      <c r="B49" s="22">
        <v>50</v>
      </c>
      <c r="C49" s="29">
        <v>59</v>
      </c>
      <c r="D49" s="48">
        <v>3278.72</v>
      </c>
      <c r="E49" s="48">
        <v>3887.96</v>
      </c>
      <c r="F49" s="24">
        <v>3770.9</v>
      </c>
      <c r="G49" s="22"/>
    </row>
    <row r="50" spans="2:7" x14ac:dyDescent="0.25">
      <c r="B50" s="22">
        <v>60</v>
      </c>
      <c r="C50" s="29">
        <v>69</v>
      </c>
      <c r="D50" s="48">
        <v>4337</v>
      </c>
      <c r="E50" s="48">
        <v>5157.2299999999996</v>
      </c>
      <c r="F50" s="24">
        <v>4999.99</v>
      </c>
      <c r="G50" s="22"/>
    </row>
    <row r="51" spans="2:7" x14ac:dyDescent="0.25">
      <c r="B51" s="22">
        <v>70</v>
      </c>
      <c r="C51" s="29">
        <v>79</v>
      </c>
      <c r="D51" s="48">
        <v>4337</v>
      </c>
      <c r="E51" s="48">
        <v>5157.2299999999996</v>
      </c>
      <c r="F51" s="24">
        <v>4999.99</v>
      </c>
      <c r="G51" s="22"/>
    </row>
    <row r="52" spans="2:7" x14ac:dyDescent="0.25">
      <c r="B52" s="22">
        <v>80</v>
      </c>
      <c r="C52" s="29">
        <v>89</v>
      </c>
      <c r="D52" s="48">
        <v>4337</v>
      </c>
      <c r="E52" s="48">
        <v>5157.2299999999996</v>
      </c>
      <c r="F52" s="24">
        <v>4999.99</v>
      </c>
      <c r="G52" s="22"/>
    </row>
    <row r="53" spans="2:7" x14ac:dyDescent="0.25">
      <c r="B53" s="22">
        <v>90</v>
      </c>
      <c r="C53" s="29">
        <v>99</v>
      </c>
      <c r="D53" s="48">
        <v>4337</v>
      </c>
      <c r="E53" s="48">
        <v>5157.2299999999996</v>
      </c>
      <c r="F53" s="24">
        <v>4999.99</v>
      </c>
      <c r="G53" s="22"/>
    </row>
    <row r="54" spans="2:7" x14ac:dyDescent="0.25">
      <c r="B54" s="22">
        <v>100</v>
      </c>
      <c r="C54" s="29">
        <v>109</v>
      </c>
      <c r="D54" s="48">
        <v>4337</v>
      </c>
      <c r="E54" s="48">
        <v>5157.2299999999996</v>
      </c>
      <c r="F54" s="24">
        <v>4999.99</v>
      </c>
      <c r="G54" s="22"/>
    </row>
    <row r="55" spans="2:7" x14ac:dyDescent="0.25">
      <c r="B55" s="22">
        <v>110</v>
      </c>
      <c r="C55" s="29">
        <v>119</v>
      </c>
      <c r="D55" s="48">
        <v>4337</v>
      </c>
      <c r="E55" s="48">
        <v>5157.2299999999996</v>
      </c>
      <c r="F55" s="24">
        <v>4999.99</v>
      </c>
      <c r="G55" s="22"/>
    </row>
    <row r="56" spans="2:7" x14ac:dyDescent="0.25">
      <c r="B56" s="22">
        <v>120</v>
      </c>
      <c r="C56" s="29">
        <v>999999</v>
      </c>
      <c r="D56" s="48">
        <v>4337</v>
      </c>
      <c r="E56" s="48">
        <v>5157.2299999999996</v>
      </c>
      <c r="F56" s="24">
        <v>4999.99</v>
      </c>
      <c r="G56" s="22"/>
    </row>
    <row r="57" spans="2:7" x14ac:dyDescent="0.25">
      <c r="B57" s="22"/>
      <c r="C57" s="22"/>
      <c r="D57" s="24"/>
      <c r="E57" s="24"/>
      <c r="F57" s="24"/>
      <c r="G57" s="22"/>
    </row>
    <row r="58" spans="2:7" x14ac:dyDescent="0.25">
      <c r="B58" s="59" t="s">
        <v>116</v>
      </c>
      <c r="C58" s="60"/>
      <c r="D58" s="22"/>
      <c r="E58" s="22"/>
      <c r="F58" s="22"/>
      <c r="G58" s="22"/>
    </row>
    <row r="59" spans="2:7" x14ac:dyDescent="0.25">
      <c r="B59" s="59" t="s">
        <v>117</v>
      </c>
      <c r="C59" s="60"/>
      <c r="D59" s="45"/>
      <c r="E59" s="44"/>
      <c r="F59" s="44"/>
      <c r="G59" s="22"/>
    </row>
    <row r="60" spans="2:7" x14ac:dyDescent="0.25">
      <c r="B60" s="25" t="s">
        <v>95</v>
      </c>
      <c r="C60" s="28" t="s">
        <v>96</v>
      </c>
      <c r="D60" s="50" t="s">
        <v>98</v>
      </c>
      <c r="E60" s="31" t="s">
        <v>98</v>
      </c>
      <c r="F60" s="26" t="s">
        <v>98</v>
      </c>
      <c r="G60" s="22"/>
    </row>
    <row r="61" spans="2:7" x14ac:dyDescent="0.25">
      <c r="B61" s="51">
        <v>1000</v>
      </c>
      <c r="C61" s="53">
        <v>49999</v>
      </c>
      <c r="D61" s="47">
        <v>720.49</v>
      </c>
      <c r="E61" s="47">
        <v>816.28</v>
      </c>
      <c r="F61" s="24">
        <v>1078.5999999999999</v>
      </c>
      <c r="G61" s="22"/>
    </row>
    <row r="62" spans="2:7" x14ac:dyDescent="0.25">
      <c r="B62" s="51">
        <v>50000</v>
      </c>
      <c r="C62" s="52">
        <v>74999</v>
      </c>
      <c r="D62" s="48">
        <v>720.49</v>
      </c>
      <c r="E62" s="48">
        <v>816.28</v>
      </c>
      <c r="F62" s="24">
        <v>1078.5999999999999</v>
      </c>
      <c r="G62" s="22"/>
    </row>
    <row r="63" spans="2:7" x14ac:dyDescent="0.25">
      <c r="B63" s="51">
        <v>75000</v>
      </c>
      <c r="C63" s="52">
        <v>99999</v>
      </c>
      <c r="D63" s="48">
        <v>1558.39</v>
      </c>
      <c r="E63" s="48">
        <v>1764.42</v>
      </c>
      <c r="F63" s="24">
        <v>2337.5300000000002</v>
      </c>
      <c r="G63" s="22"/>
    </row>
    <row r="64" spans="2:7" x14ac:dyDescent="0.25">
      <c r="B64" s="51">
        <v>100000</v>
      </c>
      <c r="C64" s="52">
        <v>124999</v>
      </c>
      <c r="D64" s="48">
        <v>1666.84</v>
      </c>
      <c r="E64" s="48">
        <v>1887.14</v>
      </c>
      <c r="F64" s="24">
        <v>2500.48</v>
      </c>
    </row>
    <row r="65" spans="2:6" x14ac:dyDescent="0.25">
      <c r="B65" s="51">
        <v>125000</v>
      </c>
      <c r="C65" s="52">
        <v>149999</v>
      </c>
      <c r="D65" s="48">
        <v>1930.91</v>
      </c>
      <c r="E65" s="48">
        <v>2185.9299999999998</v>
      </c>
      <c r="F65" s="24">
        <v>2897.22</v>
      </c>
    </row>
    <row r="66" spans="2:6" x14ac:dyDescent="0.25">
      <c r="B66" s="51">
        <v>150000</v>
      </c>
      <c r="C66" s="52">
        <v>174999</v>
      </c>
      <c r="D66" s="48">
        <v>2012.3</v>
      </c>
      <c r="E66" s="48">
        <v>2278.04</v>
      </c>
      <c r="F66" s="24">
        <v>3019.52</v>
      </c>
    </row>
    <row r="67" spans="2:6" x14ac:dyDescent="0.25">
      <c r="B67" s="51">
        <v>175000</v>
      </c>
      <c r="C67" s="52">
        <v>199999</v>
      </c>
      <c r="D67" s="48">
        <v>2012.3</v>
      </c>
      <c r="E67" s="48">
        <v>2278.04</v>
      </c>
      <c r="F67" s="24">
        <v>3019.52</v>
      </c>
    </row>
    <row r="68" spans="2:6" x14ac:dyDescent="0.25">
      <c r="B68" s="51">
        <v>200000</v>
      </c>
      <c r="C68" s="52">
        <v>224999</v>
      </c>
      <c r="D68" s="48">
        <v>2429.58</v>
      </c>
      <c r="E68" s="48">
        <v>2750.21</v>
      </c>
      <c r="F68" s="24">
        <v>3646.46</v>
      </c>
    </row>
    <row r="69" spans="2:6" x14ac:dyDescent="0.25">
      <c r="B69" s="51">
        <v>225000</v>
      </c>
      <c r="C69" s="52">
        <v>249999</v>
      </c>
      <c r="D69" s="48">
        <v>2616.5500000000002</v>
      </c>
      <c r="E69" s="48">
        <v>2961.78</v>
      </c>
      <c r="F69" s="24">
        <v>3927.38</v>
      </c>
    </row>
    <row r="70" spans="2:6" x14ac:dyDescent="0.25">
      <c r="B70" s="51">
        <v>250000</v>
      </c>
      <c r="C70" s="52">
        <v>274999</v>
      </c>
      <c r="D70" s="48">
        <v>3463.55</v>
      </c>
      <c r="E70" s="48">
        <v>3920.21</v>
      </c>
      <c r="F70" s="24">
        <v>5199.9799999999996</v>
      </c>
    </row>
    <row r="71" spans="2:6" x14ac:dyDescent="0.25">
      <c r="B71" s="51">
        <v>275000</v>
      </c>
      <c r="C71" s="52">
        <v>299999</v>
      </c>
      <c r="D71" s="48">
        <v>3463.55</v>
      </c>
      <c r="E71" s="48">
        <v>3920.21</v>
      </c>
      <c r="F71" s="24">
        <v>5199.9799999999996</v>
      </c>
    </row>
    <row r="72" spans="2:6" x14ac:dyDescent="0.25">
      <c r="B72" s="51">
        <v>300000</v>
      </c>
      <c r="C72" s="52">
        <v>999999</v>
      </c>
      <c r="D72" s="48">
        <v>3463.55</v>
      </c>
      <c r="E72" s="48">
        <v>3920.21</v>
      </c>
      <c r="F72" s="24">
        <v>5199.9799999999996</v>
      </c>
    </row>
  </sheetData>
  <mergeCells count="7">
    <mergeCell ref="H3:I3"/>
    <mergeCell ref="B43:C43"/>
    <mergeCell ref="B59:C59"/>
    <mergeCell ref="B58:C58"/>
    <mergeCell ref="B3:C3"/>
    <mergeCell ref="D3:E3"/>
    <mergeCell ref="F3:G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Kostenrechnung Diesel</vt:lpstr>
      <vt:lpstr>Kostenrechnung Elektro</vt:lpstr>
      <vt:lpstr>Kostenrechnung LNG</vt:lpstr>
      <vt:lpstr>Mauttabelle</vt:lpstr>
      <vt:lpstr>Reifenkosten u. Standzeiten</vt:lpstr>
      <vt:lpstr>Versicherungstarife Lkw</vt:lpstr>
      <vt:lpstr>Versicherungstarife Anhänger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Gruenig, Gerhard, Springer Fachmedien</dc:creator>
  <cp:lastModifiedBy>Stefanie Schuhmacher</cp:lastModifiedBy>
  <cp:lastPrinted>2026-01-21T10:01:52Z</cp:lastPrinted>
  <dcterms:created xsi:type="dcterms:W3CDTF">2020-05-27T14:18:35Z</dcterms:created>
  <dcterms:modified xsi:type="dcterms:W3CDTF">2026-01-21T12:14:37Z</dcterms:modified>
</cp:coreProperties>
</file>